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6605" windowHeight="9090" firstSheet="1" activeTab="1"/>
  </bookViews>
  <sheets>
    <sheet name="Outline" sheetId="37" r:id="rId1"/>
    <sheet name="M5" sheetId="36" r:id="rId2"/>
  </sheets>
  <calcPr calcId="145621" concurrentCalc="0"/>
</workbook>
</file>

<file path=xl/calcChain.xml><?xml version="1.0" encoding="utf-8"?>
<calcChain xmlns="http://schemas.openxmlformats.org/spreadsheetml/2006/main">
  <c r="J91" i="36" l="1"/>
  <c r="J95" i="36"/>
  <c r="F164" i="36"/>
  <c r="G164" i="36"/>
  <c r="H164" i="36"/>
  <c r="I164" i="36"/>
  <c r="J164" i="36"/>
  <c r="K164" i="36"/>
  <c r="L164" i="36"/>
  <c r="M164" i="36"/>
  <c r="N164" i="36"/>
  <c r="O164" i="36"/>
  <c r="F124" i="36"/>
  <c r="G124" i="36"/>
  <c r="H124" i="36"/>
  <c r="I124" i="36"/>
  <c r="J124" i="36"/>
  <c r="K124" i="36"/>
  <c r="L124" i="36"/>
  <c r="M124" i="36"/>
  <c r="N124" i="36"/>
  <c r="O124" i="36"/>
  <c r="I61" i="36"/>
  <c r="J64" i="36"/>
  <c r="J76" i="36"/>
  <c r="J74" i="36"/>
  <c r="E63" i="36"/>
  <c r="E74" i="36"/>
  <c r="E54" i="36"/>
  <c r="F72" i="36"/>
  <c r="E76" i="36"/>
  <c r="F91" i="36"/>
  <c r="M457" i="36"/>
  <c r="L108" i="36"/>
  <c r="K108" i="36"/>
  <c r="J107" i="36"/>
  <c r="J108" i="36"/>
  <c r="I107" i="36"/>
  <c r="I108" i="36"/>
  <c r="H108" i="36"/>
  <c r="G108" i="36"/>
  <c r="F108" i="36"/>
  <c r="E108" i="36"/>
  <c r="L101" i="36"/>
  <c r="L104" i="36"/>
  <c r="L105" i="36"/>
  <c r="K101" i="36"/>
  <c r="K104" i="36"/>
  <c r="K105" i="36"/>
  <c r="J101" i="36"/>
  <c r="J104" i="36"/>
  <c r="J105" i="36"/>
  <c r="I101" i="36"/>
  <c r="I104" i="36"/>
  <c r="I105" i="36"/>
  <c r="H101" i="36"/>
  <c r="H104" i="36"/>
  <c r="H105" i="36"/>
  <c r="G101" i="36"/>
  <c r="G104" i="36"/>
  <c r="G105" i="36"/>
  <c r="E91" i="36"/>
  <c r="E101" i="36"/>
  <c r="E104" i="36"/>
  <c r="E105" i="36"/>
  <c r="I103" i="36"/>
  <c r="L95" i="36"/>
  <c r="L96" i="36"/>
  <c r="L97" i="36"/>
  <c r="L99" i="36"/>
  <c r="K95" i="36"/>
  <c r="K96" i="36"/>
  <c r="K97" i="36"/>
  <c r="K99" i="36"/>
  <c r="J96" i="36"/>
  <c r="J97" i="36"/>
  <c r="J99" i="36"/>
  <c r="I95" i="36"/>
  <c r="I96" i="36"/>
  <c r="I97" i="36"/>
  <c r="I99" i="36"/>
  <c r="H95" i="36"/>
  <c r="H96" i="36"/>
  <c r="H97" i="36"/>
  <c r="H99" i="36"/>
  <c r="G95" i="36"/>
  <c r="G96" i="36"/>
  <c r="G97" i="36"/>
  <c r="G99" i="36"/>
  <c r="F99" i="36"/>
  <c r="E95" i="36"/>
  <c r="E96" i="36"/>
  <c r="E97" i="36"/>
  <c r="E99" i="36"/>
  <c r="L93" i="36"/>
  <c r="K93" i="36"/>
  <c r="J93" i="36"/>
  <c r="I93" i="36"/>
  <c r="H93" i="36"/>
  <c r="G93" i="36"/>
  <c r="E93" i="36"/>
  <c r="L19" i="36"/>
  <c r="L21" i="36"/>
  <c r="K21" i="36"/>
  <c r="J21" i="36"/>
  <c r="I21" i="36"/>
  <c r="H21" i="36"/>
  <c r="M21" i="36"/>
  <c r="G21" i="36"/>
  <c r="F21" i="36"/>
  <c r="F207" i="36"/>
  <c r="N392" i="36"/>
  <c r="K392" i="36"/>
  <c r="H392" i="36"/>
</calcChain>
</file>

<file path=xl/sharedStrings.xml><?xml version="1.0" encoding="utf-8"?>
<sst xmlns="http://schemas.openxmlformats.org/spreadsheetml/2006/main" count="733" uniqueCount="634">
  <si>
    <t>Total Loans</t>
  </si>
  <si>
    <t xml:space="preserve">   Total Expenses </t>
  </si>
  <si>
    <t>Equity</t>
  </si>
  <si>
    <t>ROE</t>
  </si>
  <si>
    <t>Loss progression</t>
  </si>
  <si>
    <t>Total Loans Outstanding</t>
  </si>
  <si>
    <t>Modifications and Restructures</t>
  </si>
  <si>
    <t>Provision for Losses</t>
  </si>
  <si>
    <t>Beginning Loss Reserve</t>
  </si>
  <si>
    <t>Recoveries</t>
  </si>
  <si>
    <t>Ending Loss Reserve</t>
  </si>
  <si>
    <t>Dollar Value</t>
  </si>
  <si>
    <t>Percentage to Total Loans</t>
  </si>
  <si>
    <t xml:space="preserve">Gross Charge-offs </t>
  </si>
  <si>
    <t>Delinquent Loans 120 + Days</t>
  </si>
  <si>
    <t>Delinquent Loans 30-120 Days</t>
  </si>
  <si>
    <t>Delinquent Loans</t>
  </si>
  <si>
    <t xml:space="preserve">The ending loss reserve = Beginning Loss Reserve plus the Provision and the Recoveries minus the Charge-offs. </t>
  </si>
  <si>
    <t>If a payment is delinquent then the whole loan is delinquent -- not just the payment. At 120 days, loans cease accruing interest and are written down to their expected liquidation value.</t>
  </si>
  <si>
    <t xml:space="preserve">The loss reserve is a non-cash deduction that reflects ratings on specific loans or actual experience on types of loans. Some lenders also add a general allocation on top of this to allow for unforeseen events. All lenders should have lending policies and rating systems for segmenting the level of risk on each loan as it is booked, and also as it is reviewed over time. </t>
  </si>
  <si>
    <t xml:space="preserve">This is a non-cash expense that management uses to cover Charge-offs and build the loss reserve. It is deducted on the Operating Statement and reduces profits. It should be significantly greater than the Charge-offs: 1.5x is a good rule of thumb. Lenders in trouble often understate the Provision. </t>
  </si>
  <si>
    <t>Charge-offs</t>
  </si>
  <si>
    <t xml:space="preserve">This is the amount that management loses each year on the loans that have gone bad. It is a non-cash item that rarely shows up on the financials. It represents the amount of principal that is lost on a loan -- which on unsecured small business loans can often be in the 90-100% range. </t>
  </si>
  <si>
    <t xml:space="preserve">Small business lending involves a high level of modification due to the volatility of business. Modifications are the norm. However, some lenders modify delinquent loans to avoid having them go 120 days delinquent and charging them off or writing them down. This has been a major source of misrepresentation over the years. </t>
  </si>
  <si>
    <t>Net Worth</t>
  </si>
  <si>
    <t>=</t>
  </si>
  <si>
    <t>Net Profit</t>
  </si>
  <si>
    <t>Total Assets</t>
  </si>
  <si>
    <t>X</t>
  </si>
  <si>
    <t xml:space="preserve">Net Profit </t>
  </si>
  <si>
    <t>Revenues</t>
  </si>
  <si>
    <t xml:space="preserve">Revenues </t>
  </si>
  <si>
    <t>LEVERAGE</t>
  </si>
  <si>
    <t>PROFITABILITY</t>
  </si>
  <si>
    <t>ASSET TURNOVER</t>
  </si>
  <si>
    <t xml:space="preserve">All for-profits must focus first and foremost on the Return On Equity equation. Their investors require it. </t>
  </si>
  <si>
    <t xml:space="preserve">There are three main ways to increase the Return on Equity: (i) increase leverage; (ii) increase profit margins; and (iii) increase the speed of asset turnover. </t>
  </si>
  <si>
    <t xml:space="preserve">Because regulated depositories are constrained by capital requirements, they can only go so far in increasing leverage. </t>
  </si>
  <si>
    <t xml:space="preserve">Because lending is a highly competitive -- as well as largely regulated -- market, banks also have difficulty boosting profitability: when one bank innovates, cuts costs, or takes higher credit risk to boost near term ROE, the others tend to follow suit quickly. </t>
  </si>
  <si>
    <t>THE ROE</t>
  </si>
  <si>
    <t>THE THREE RATIOS</t>
  </si>
  <si>
    <t xml:space="preserve">Increasing the speed of asset turnover is the easiest option, and tends to have the highest impact.  It was one of the drivers of the 2008 debt crisis. A good way to use this ratio is to turn it into a true Asset Turnover ratio: divide Total Assets by Revenues. The result can be used to estimate the number of years that the assets must stay on the balance sheet in order to generate an equal amount of revenue. The longer the stay, the lower the ROE; and the shorter the stay, the higher the ROE (all things being equal). </t>
  </si>
  <si>
    <t>Credit Losses</t>
  </si>
  <si>
    <t xml:space="preserve">ROE </t>
  </si>
  <si>
    <t>Leverage</t>
  </si>
  <si>
    <t>Asset Turnover</t>
  </si>
  <si>
    <t>Current Status</t>
  </si>
  <si>
    <t xml:space="preserve">Years </t>
  </si>
  <si>
    <t>Years undewriting product line</t>
  </si>
  <si>
    <t xml:space="preserve">&lt; 3 </t>
  </si>
  <si>
    <t>4 to 10</t>
  </si>
  <si>
    <t>&gt; 10</t>
  </si>
  <si>
    <t>Total revenues</t>
  </si>
  <si>
    <t>&lt; $1 mm</t>
  </si>
  <si>
    <t>$1-5mm</t>
  </si>
  <si>
    <t>&gt; 5mm</t>
  </si>
  <si>
    <t>Net Assets</t>
  </si>
  <si>
    <t>&lt; $200m</t>
  </si>
  <si>
    <t>$200m-2mm</t>
  </si>
  <si>
    <t>&gt; 2mm</t>
  </si>
  <si>
    <t>Total Liabilities to Net Assets</t>
  </si>
  <si>
    <t>&gt; 8</t>
  </si>
  <si>
    <t>8 to 4</t>
  </si>
  <si>
    <t>&lt; 4</t>
  </si>
  <si>
    <t xml:space="preserve">Efficiency </t>
  </si>
  <si>
    <t>Operating Expenses to total Assets</t>
  </si>
  <si>
    <t>&gt; 10%</t>
  </si>
  <si>
    <t xml:space="preserve">10% to 6% </t>
  </si>
  <si>
    <t>&lt; 6%</t>
  </si>
  <si>
    <t>Cost of Funds</t>
  </si>
  <si>
    <t>&gt; LIBOR + 3</t>
  </si>
  <si>
    <t>LIBOR +1-3</t>
  </si>
  <si>
    <t>&lt; LIBOR +1</t>
  </si>
  <si>
    <t>Delinquencies</t>
  </si>
  <si>
    <t>&gt; 8%</t>
  </si>
  <si>
    <t>8%-4%</t>
  </si>
  <si>
    <t>&lt; 4%</t>
  </si>
  <si>
    <t>&gt; 5%</t>
  </si>
  <si>
    <t>5%-3%</t>
  </si>
  <si>
    <t>&lt; 3%</t>
  </si>
  <si>
    <t>Recovery to defaulted principal</t>
  </si>
  <si>
    <t xml:space="preserve">&lt; 10% </t>
  </si>
  <si>
    <t xml:space="preserve">10% to 20% </t>
  </si>
  <si>
    <t>&gt; 20%</t>
  </si>
  <si>
    <t>Liquidity</t>
  </si>
  <si>
    <t>&lt; 25%</t>
  </si>
  <si>
    <t xml:space="preserve">25%-66% </t>
  </si>
  <si>
    <t>&lt; 66%</t>
  </si>
  <si>
    <t>&gt; 4</t>
  </si>
  <si>
    <t>4 To 2</t>
  </si>
  <si>
    <t>&lt; 2</t>
  </si>
  <si>
    <t>Early Warnings</t>
  </si>
  <si>
    <t>Growth</t>
  </si>
  <si>
    <t>Number of deals this year vs previous year</t>
  </si>
  <si>
    <t>&gt; 150%</t>
  </si>
  <si>
    <t>150-120%</t>
  </si>
  <si>
    <t>&lt; 120%</t>
  </si>
  <si>
    <t>Deal Size</t>
  </si>
  <si>
    <t xml:space="preserve">Largest deal to last year's average deal size </t>
  </si>
  <si>
    <t>Deal Flow</t>
  </si>
  <si>
    <t>Number of deals Per Year</t>
  </si>
  <si>
    <t>&lt; 3</t>
  </si>
  <si>
    <t>3 to 10</t>
  </si>
  <si>
    <t>Staffing</t>
  </si>
  <si>
    <t>Number of total deals to total staff</t>
  </si>
  <si>
    <t>&gt; 100</t>
  </si>
  <si>
    <t>100 to 50</t>
  </si>
  <si>
    <t>&lt; 50</t>
  </si>
  <si>
    <t>Policy Changes</t>
  </si>
  <si>
    <t>Urgent and/or repeated requests for changes in policy terms</t>
  </si>
  <si>
    <t xml:space="preserve">&gt; 10% </t>
  </si>
  <si>
    <t>10 to 5%</t>
  </si>
  <si>
    <t xml:space="preserve">&lt; 5% </t>
  </si>
  <si>
    <t>of volume</t>
  </si>
  <si>
    <t>Claims Experience</t>
  </si>
  <si>
    <t>Asset Leverage</t>
  </si>
  <si>
    <t>Total Assets over Net Assets</t>
  </si>
  <si>
    <t>Return on Sales</t>
  </si>
  <si>
    <t>Net Income to Total Revenues</t>
  </si>
  <si>
    <t>Total Revenues divided by Total Assets</t>
  </si>
  <si>
    <t>Asset Leverage X ROS X Asset Turnover</t>
  </si>
  <si>
    <t>Protocols</t>
  </si>
  <si>
    <t>&lt; 16</t>
  </si>
  <si>
    <t>16 to 32</t>
  </si>
  <si>
    <t>&gt; 32</t>
  </si>
  <si>
    <t>Standard Review</t>
  </si>
  <si>
    <t>Review of lending activity: volume</t>
  </si>
  <si>
    <t>Qrtr</t>
  </si>
  <si>
    <t>Annual</t>
  </si>
  <si>
    <t>Review Audit/Taxes of Lender</t>
  </si>
  <si>
    <t xml:space="preserve">Annual </t>
  </si>
  <si>
    <t>Two Years</t>
  </si>
  <si>
    <t>Three Years</t>
  </si>
  <si>
    <t>Credit Portfolio Management Review</t>
  </si>
  <si>
    <t>Credit Audit</t>
  </si>
  <si>
    <t>Borrower Samples</t>
  </si>
  <si>
    <t xml:space="preserve">Years for lender trend line analysis </t>
  </si>
  <si>
    <t xml:space="preserve">Field Audit </t>
  </si>
  <si>
    <t>Adverse Event</t>
  </si>
  <si>
    <t>Analysis of Transaction Documents</t>
  </si>
  <si>
    <t>Due diligence on buyers, shipments, UCC filings</t>
  </si>
  <si>
    <t>Procedures</t>
  </si>
  <si>
    <t>Credit PF Mgmt</t>
  </si>
  <si>
    <t>Capture trends in lending by portfolio segment</t>
  </si>
  <si>
    <t xml:space="preserve">Forecast activity and level of risk to the portfolio by segment </t>
  </si>
  <si>
    <t>Compare with activity of other lenders</t>
  </si>
  <si>
    <t>Field Audit</t>
  </si>
  <si>
    <t>Reconcile lending activity reports with audit and GL</t>
  </si>
  <si>
    <t>Review lender's credit files on designated sample of borrowers: financial data, financial status, credit bureau, credit score, liabilities, pledged collateral, receivables aging, inventory levels, major cash flow items and changes in product line, destinations and/or patterns of shipping</t>
  </si>
  <si>
    <t>Lender Rating</t>
  </si>
  <si>
    <t>Adverse Events</t>
  </si>
  <si>
    <t>20% Change</t>
  </si>
  <si>
    <t xml:space="preserve">In Lender financial status: </t>
  </si>
  <si>
    <t>Accelerate Credit Audit</t>
  </si>
  <si>
    <t>Accelerate Standard Review</t>
  </si>
  <si>
    <t xml:space="preserve">Net Assets (line 3) </t>
  </si>
  <si>
    <t>Efficiency (line 5)</t>
  </si>
  <si>
    <t xml:space="preserve">Cost of Funds (line 6) </t>
  </si>
  <si>
    <t xml:space="preserve">Delinquency (line 7) </t>
  </si>
  <si>
    <t>Liquidity (line 10)</t>
  </si>
  <si>
    <t>Rate of Growth (line 11)</t>
  </si>
  <si>
    <t>Staffing (line 14)</t>
  </si>
  <si>
    <t>Policy Changes (line 15)</t>
  </si>
  <si>
    <t>Negatives in Section 1 (above) or other items found during Review</t>
  </si>
  <si>
    <t>Accelerate Field Audit</t>
  </si>
  <si>
    <t xml:space="preserve">20% Change </t>
  </si>
  <si>
    <t>Number of Lender Claims due to excessive Credit Risk (line 16)</t>
  </si>
  <si>
    <t>Number of Lender Claims due to  Fraud (line 17)</t>
  </si>
  <si>
    <t>Cease New Lending Pending Field Audit</t>
  </si>
  <si>
    <t>Credit Limits</t>
  </si>
  <si>
    <t>Limit the countries of destination</t>
  </si>
  <si>
    <t>Restrict the credit scores of participating exporters</t>
  </si>
  <si>
    <t xml:space="preserve">Volume </t>
  </si>
  <si>
    <t>Limit number of deals</t>
  </si>
  <si>
    <t>Limit deal size</t>
  </si>
  <si>
    <t>Pricing</t>
  </si>
  <si>
    <t>Charge lender higher fees for use of the program</t>
  </si>
  <si>
    <t>For the earlier of 6 months or cure of problems with the program</t>
  </si>
  <si>
    <t>THIS MONTH</t>
  </si>
  <si>
    <t>YEAR TO DATE</t>
  </si>
  <si>
    <t>ANNUAL BUDGET</t>
  </si>
  <si>
    <t>YTD PRIOR YEAR</t>
  </si>
  <si>
    <t>Dollar</t>
  </si>
  <si>
    <t xml:space="preserve"># or % </t>
  </si>
  <si>
    <t xml:space="preserve">   Percentage Increase (Decrease) over prior period</t>
  </si>
  <si>
    <t>New Volume Delinquency</t>
  </si>
  <si>
    <t>Existing Portfolio Delinquency</t>
  </si>
  <si>
    <t>Originator Source: Defaults &gt; 10% of Outstandings</t>
  </si>
  <si>
    <t>Originator Source: Defaults &gt; 5% of Outstandings</t>
  </si>
  <si>
    <t>Originator Source: Defaults &gt; 2% of Outstandings</t>
  </si>
  <si>
    <t>DAY 1</t>
  </si>
  <si>
    <t>Detail</t>
  </si>
  <si>
    <t>Content</t>
  </si>
  <si>
    <t>Lectures</t>
  </si>
  <si>
    <t>60 minutes</t>
  </si>
  <si>
    <t>Operating Costs</t>
  </si>
  <si>
    <t>7 operating functions in lending</t>
  </si>
  <si>
    <t>Delinqencies, Charge-offs and Recoveries</t>
  </si>
  <si>
    <t>Standard definitions and actions</t>
  </si>
  <si>
    <t>Restructures and modifications</t>
  </si>
  <si>
    <t>Examples of abuse, how to manage</t>
  </si>
  <si>
    <t>The Loss Curve</t>
  </si>
  <si>
    <t>Risk Rating</t>
  </si>
  <si>
    <t>Loss Reserves</t>
  </si>
  <si>
    <t>How to calculate the loan balance, provision, loss reserve</t>
  </si>
  <si>
    <t>Interactive</t>
  </si>
  <si>
    <t>45 minutes</t>
  </si>
  <si>
    <t xml:space="preserve">2. Excessive Operating Cost </t>
  </si>
  <si>
    <t>75 minutes</t>
  </si>
  <si>
    <t>Net Present Value</t>
  </si>
  <si>
    <t>Cash flows</t>
  </si>
  <si>
    <t>Discount rates</t>
  </si>
  <si>
    <t>What factors (risk, cost, volatility, uncertainties etc.) are used to establish discount rates</t>
  </si>
  <si>
    <t xml:space="preserve">Risk and Return </t>
  </si>
  <si>
    <t>Market Discount Rates</t>
  </si>
  <si>
    <t>All investments have equity holders</t>
  </si>
  <si>
    <t xml:space="preserve">Demonstration of how the equity component of the investment is driven by costs, uncertainties </t>
  </si>
  <si>
    <t>Pricing for risk</t>
  </si>
  <si>
    <t>How the private sector prices for risk</t>
  </si>
  <si>
    <t>Mandated Treasury discount rates</t>
  </si>
  <si>
    <t>Subsidy calculations and Re-estimates</t>
  </si>
  <si>
    <t>DAY 2</t>
  </si>
  <si>
    <t>The attributes that determine the funding cost</t>
  </si>
  <si>
    <t>Risk profile</t>
  </si>
  <si>
    <t>The attributes that determine the subsidy and a portion of the administrative budget</t>
  </si>
  <si>
    <t>Operating cost</t>
  </si>
  <si>
    <t>The functions that determine the bulk of the administrative budget</t>
  </si>
  <si>
    <t>Benefit to the borrower</t>
  </si>
  <si>
    <t>Risks/Economics of delivery platforms</t>
  </si>
  <si>
    <t>Grants</t>
  </si>
  <si>
    <t>Tax credits</t>
  </si>
  <si>
    <t>Direct Loans</t>
  </si>
  <si>
    <t>Credit Guarantees</t>
  </si>
  <si>
    <t>Deposit (Liability) Guarantee</t>
  </si>
  <si>
    <t>2. Best credit product</t>
  </si>
  <si>
    <t>3. Best delivery platform</t>
  </si>
  <si>
    <t>Essential purpose</t>
  </si>
  <si>
    <t>Performance metrics</t>
  </si>
  <si>
    <t>Tracking the portfolio</t>
  </si>
  <si>
    <t>Trend line analysis</t>
  </si>
  <si>
    <t>Using an example to interpret changes in portfolio risk and cost over 5-7 year period</t>
  </si>
  <si>
    <t>Comparative Analysis</t>
  </si>
  <si>
    <t>Indication of agency role/niche in the market</t>
  </si>
  <si>
    <t>Benchmarking</t>
  </si>
  <si>
    <t>Strategic improvement</t>
  </si>
  <si>
    <t xml:space="preserve">45 minutes </t>
  </si>
  <si>
    <t>1. Establishing the credit gap</t>
  </si>
  <si>
    <t>3. Evaluating relevance</t>
  </si>
  <si>
    <t>Case Study comparing agency activity with private sector activity</t>
  </si>
  <si>
    <t xml:space="preserve">Unit Cost </t>
  </si>
  <si>
    <t>Calculations</t>
  </si>
  <si>
    <t>Comparative analysis: agency versus banks</t>
  </si>
  <si>
    <t>Identifying which factors differentiate the agency from the private sector in terms of cost</t>
  </si>
  <si>
    <t>What Private Partners Can Add</t>
  </si>
  <si>
    <t>Extend agency reach and impact</t>
  </si>
  <si>
    <t>Agencies have market, regulatory and resource constraints that can be mediated by public private partnerships</t>
  </si>
  <si>
    <t>Efficient access</t>
  </si>
  <si>
    <t>Private partners are in the market, have expertise and can reduce costs for the agency while accelerating delivery</t>
  </si>
  <si>
    <t>What Private Partners Want</t>
  </si>
  <si>
    <t>ROE Equation</t>
  </si>
  <si>
    <t>Incentives</t>
  </si>
  <si>
    <t>Calculating the allocation of subsidy</t>
  </si>
  <si>
    <t>Criteria for allocation</t>
  </si>
  <si>
    <t>Examples that show circumstances under which different allocation configurations are appropriate to the mission</t>
  </si>
  <si>
    <t>Managing Risk</t>
  </si>
  <si>
    <t>Adverse selection</t>
  </si>
  <si>
    <t>Conflicts of interest - "regulatory capture"</t>
  </si>
  <si>
    <t>Alteration of the mission, strategy, regulations to accommodate partner needs</t>
  </si>
  <si>
    <t>Early warnings metrics</t>
  </si>
  <si>
    <t>Identification of the key indications of accelerating risk and/or financial deterioration in partner portfolios</t>
  </si>
  <si>
    <t>Graduated system of remediation</t>
  </si>
  <si>
    <t>Interactive session</t>
  </si>
  <si>
    <t xml:space="preserve">Workbook Module 6, 12: Detail </t>
  </si>
  <si>
    <t>ANNUAL PRIOR YEAR</t>
  </si>
  <si>
    <t>ANNUAL 2ND PRIOR YEAR</t>
  </si>
  <si>
    <t>Defining the Mission</t>
  </si>
  <si>
    <t>Matching outcomes data/metrics with data/metrics used to establish the credit gap and consequent mission objectives</t>
  </si>
  <si>
    <t>Case Study on how to use the metrics in planning, budget submission, justification, GPRA</t>
  </si>
  <si>
    <t>Workbook Modules 2, 3, 4, 5</t>
  </si>
  <si>
    <t>Identification and analysis of the key tools for agencies in promoting public private partnerships. Revisit balancing benefits</t>
  </si>
  <si>
    <t>Workbook Modules 1, 9, 10, 12</t>
  </si>
  <si>
    <t>Workbook Modules 7, and 8</t>
  </si>
  <si>
    <t>3. Financial Condition</t>
  </si>
  <si>
    <t>What are the indicators in the market that determine the kind of credit and service to be provided?</t>
  </si>
  <si>
    <t>What is the stated mission of the Agency/Program</t>
  </si>
  <si>
    <t xml:space="preserve">What are the indicators in the market that determine the kind of constituent to be served by the mission? </t>
  </si>
  <si>
    <t>The market terrain</t>
  </si>
  <si>
    <t xml:space="preserve">Are there other providers of credit and what are their lending parameters? </t>
  </si>
  <si>
    <t>Submission, Justification, GPRA</t>
  </si>
  <si>
    <t>Portfolio parameters and allocations</t>
  </si>
  <si>
    <t>Size, range of credit risk, term, demographics, industry concentration</t>
  </si>
  <si>
    <t>Size, rate, term, amortization</t>
  </si>
  <si>
    <t>Use of the NPV function to calculate benefits to the agency, the borrower and the partner</t>
  </si>
  <si>
    <t>Calculating the subsidy</t>
  </si>
  <si>
    <t>Two lines of calculations: (i) federal budget subsidy and admin costs; and (ii) the actual financial benefits to the participants</t>
  </si>
  <si>
    <t>Example of a risk rating system and credit audit function</t>
  </si>
  <si>
    <t>Using comparative metrics from the private sector to make agency operations more efficient and effective</t>
  </si>
  <si>
    <t>Sharing of functions: other agencies, third parties</t>
  </si>
  <si>
    <t>Typical factors that curtail credit access</t>
  </si>
  <si>
    <t xml:space="preserve">Key determinants in access to credit: small size, personal touch (risk), due diligence, etc. What is it for your agency? </t>
  </si>
  <si>
    <t xml:space="preserve">Marketing, origination, underwriting, closing, servicing, monitoring, termination. Which are strong suits for your agency? </t>
  </si>
  <si>
    <t xml:space="preserve">Third party vendors, other agencies, cost savings versus control. Has your agency contracted functions out successfully? </t>
  </si>
  <si>
    <t>Establishing the annual cost per loan and the cost of the key component parts of the loan</t>
  </si>
  <si>
    <t>Constraints on strategic actions</t>
  </si>
  <si>
    <t>Meeting the challenge of monetization of assets, operating cost reduction, risk diversification, other crucial portfolio strategies</t>
  </si>
  <si>
    <t>Case Study: How a credit gap of national importance is identified, and what metrics are used to demonstrate program effectiveness in addressing it</t>
  </si>
  <si>
    <t>Problem: Given a budget subsidy and administrative cost, calculate the financial benefits to the agency, lending partner and borrower</t>
  </si>
  <si>
    <t>Problem: Develop the best product to fit the gap -- assuming that there is one</t>
  </si>
  <si>
    <t>How the budget subsidy is calculated and managed. Examples from several agencies</t>
  </si>
  <si>
    <t>Timing of defaults for different credit risks and credit asset classes</t>
  </si>
  <si>
    <t>Developing a practical solution</t>
  </si>
  <si>
    <t>The Mission guidelines</t>
  </si>
  <si>
    <t>Key concepts:  (a) filling the credit gap; (b) not competing with the private sector; and (c) priming the pump for the private sector</t>
  </si>
  <si>
    <t>Data that shows (a) market/constituent conditions; (b) private sector activity; and (c) agency program outcomes</t>
  </si>
  <si>
    <t>Case Study on how an agency converts its mission into metrics that guide the programs and also justify it</t>
  </si>
  <si>
    <t>Metrics that form the logical case for the subsidy and the administrative requests</t>
  </si>
  <si>
    <t>Determination of the extent to which the product solves the problem -- together with the trade-offs</t>
  </si>
  <si>
    <t>Some missions require more federal footprint, others benefit from more private involvement. The platforms are designed to be responsive to the distinction. Each delivery method is evaluated and compared in terms of: structure, subsidy cost, administrative cost, magnitude of obligation, difficulty of management, need for partnership, level of control, extent of mission impact and similar attributes. Where possible we show how the subsidy may be different despite being for the same target constituency</t>
  </si>
  <si>
    <t>Examples of cash flows from different credit asset classes</t>
  </si>
  <si>
    <t>Examples of how the discount rates change in relation to changes in the key program attributes and market factors</t>
  </si>
  <si>
    <t>The key performance indicators for any credit portfolio: measures from FCRA and standard institutional GAAP</t>
  </si>
  <si>
    <t>1. Calculating Unit Cost</t>
  </si>
  <si>
    <t>Problem: calculating the unit cost for one program at your agency</t>
  </si>
  <si>
    <t>Problem: Find the point at which loans of different sizes and risk go from profit to loss for a bank, and from private sector compatible to federal agency credit gap</t>
  </si>
  <si>
    <t>Case Study:  using metrics over a set time period to evaluate the efficiency and effectiveness of agency performance</t>
  </si>
  <si>
    <t xml:space="preserve">This should be the history of the FCRA , the outline of the issues, and summary of the OMB circulars </t>
  </si>
  <si>
    <t>Corporate finance tools for the identification and analysis of the key objectives of private sector credit partners</t>
  </si>
  <si>
    <t>It’s a given with both the constituency and the partners. Understanding the moral hazard and managing it</t>
  </si>
  <si>
    <t>Systematic guidelines for early intervention with deteriorating to mitigate agency losses and mission abuse</t>
  </si>
  <si>
    <t>Comparison of agency portfolio performance with private sector credit portfolios using the mission metrics</t>
  </si>
  <si>
    <t>Agency portfolio relative to private sector portfolio; relevance of programs to changing market conditions and annual goals</t>
  </si>
  <si>
    <t>1. Partnership value proposition</t>
  </si>
  <si>
    <t>Case Studies: examples of the financial benefits deriving from different configurations of public/private partnerships</t>
  </si>
  <si>
    <t xml:space="preserve">Case Study of an failing lending institution: which are the most conclusive indicators and what steps should be taken when to minimize loss? </t>
  </si>
  <si>
    <t>3. Partnership failure</t>
  </si>
  <si>
    <t>2. Partnership benefits abuse</t>
  </si>
  <si>
    <t>Problems: how to identify appropriate range of compensation for the partner</t>
  </si>
  <si>
    <t>Case Study: the participants will be asked to use the tools that have been introduced to establish a small business lending program that targets entrepreneurs in low income communities, including up to 20% volume in start-ups. They will be asked to develop a program that has the least amount of budget authority and administrative cost, and to explain which tools they used to minimize unforeseen costs and risk and to achieve their targeted outcomes. The best answer will necessarily involve fair market value calculation, risk/return calculation, third party functions, asset sales, allocation of subsidy, etc. MIT will provide the software for facilitating the calculations</t>
  </si>
  <si>
    <t xml:space="preserve">Workbook Modules 1, 11, 13, 14: Detail </t>
  </si>
  <si>
    <t>Bank Source: Top Ten Originator Default Rate</t>
  </si>
  <si>
    <t>Broker Source: Top 10 Originators Default Rate</t>
  </si>
  <si>
    <t>Other Source: Top 10 Originators Default Rate</t>
  </si>
  <si>
    <t>Total Portfolio Risk Trends</t>
  </si>
  <si>
    <t>I. SEGMENTATION OF A SMALL NON-DEPOSITORY LENDER</t>
  </si>
  <si>
    <t>Interest Expense to total Assets</t>
  </si>
  <si>
    <t>Defaulted loans to total loans</t>
  </si>
  <si>
    <t xml:space="preserve">Credit losses to total loans </t>
  </si>
  <si>
    <t>Loan Repayments to New Loans Made</t>
  </si>
  <si>
    <t>Total Loans o/s to Loan Repayments</t>
  </si>
  <si>
    <t>80-120% of  Avg</t>
  </si>
  <si>
    <t>&gt;120% ofAverage</t>
  </si>
  <si>
    <t>&lt; 80% of Avg</t>
  </si>
  <si>
    <t>Totals for Categorizing Non-Depository Small Lenders</t>
  </si>
  <si>
    <t>Claims due to poor underwriting</t>
  </si>
  <si>
    <t>Claims due to fraud, carelessness</t>
  </si>
  <si>
    <t>II. LEVEL OF AGENCY MONITORING BASED ON LENDER RISK ASSESSMENT</t>
  </si>
  <si>
    <t>Quality of lending performance</t>
  </si>
  <si>
    <t>Borrower credit scores and data</t>
  </si>
  <si>
    <t xml:space="preserve">Performed by Agency </t>
  </si>
  <si>
    <t xml:space="preserve">III. EVALUATION TRIGGERS AND REMEDIES </t>
  </si>
  <si>
    <t>Agency Response</t>
  </si>
  <si>
    <t>Fail Credit Audit or Review</t>
  </si>
  <si>
    <t>IV. GRADUATED REMEDIES IN THE EVENT OF UNSATISFACTORY REVIEWS/AUDITS</t>
  </si>
  <si>
    <t>Ratio of Capital to Assets</t>
  </si>
  <si>
    <t>The Summary Expenses of Lending 2014</t>
  </si>
  <si>
    <t>Interest Expense to Assets</t>
  </si>
  <si>
    <t>Operating Expense to Assets</t>
  </si>
  <si>
    <t>Loss Expense to Assets</t>
  </si>
  <si>
    <t>Net Profit After Tax to Assets</t>
  </si>
  <si>
    <t>(000's)</t>
  </si>
  <si>
    <t>The ROE Equation</t>
  </si>
  <si>
    <t>Total Equity</t>
  </si>
  <si>
    <t>Went public in 2014: 700% TA growth in 3 yrs</t>
  </si>
  <si>
    <t>Note: due to the need to simplify, the NPAT is not intended to reconcile to Revenues minus Total Expenses</t>
  </si>
  <si>
    <t>Delinquency Rate</t>
  </si>
  <si>
    <t>(The revenue includes $7.1mm in grants)</t>
  </si>
  <si>
    <t>Return on Equity/Subsidy</t>
  </si>
  <si>
    <t>30 minutes</t>
  </si>
  <si>
    <t>Module 5. Understanding Private Partners</t>
  </si>
  <si>
    <t>Lunch: Discussion of A-11, A-123 and A-129</t>
  </si>
  <si>
    <t>Module 4. Costs: Operations and Credit</t>
  </si>
  <si>
    <t>Case Study: Participants take a negative subsidy program and make it neutral, allocate the reduced benefit, and then determine the impact on the mission objectives</t>
  </si>
  <si>
    <t xml:space="preserve">3. Zero Subsidy </t>
  </si>
  <si>
    <t xml:space="preserve">Case Study: Valuation of a mortgage portfolio using FCRA and Fair Value. Should we sell? Can we sell? </t>
  </si>
  <si>
    <t>2. Asset Sale</t>
  </si>
  <si>
    <t>Problem: Participants calculate the net present value of the cash flows from a portfolio of student loans under different interest rate and credit risk scenarios</t>
  </si>
  <si>
    <t>1. Raising, lowering the subsidy</t>
  </si>
  <si>
    <t>Optionality, one-sided bets</t>
  </si>
  <si>
    <t xml:space="preserve">The components and uses of the Treasury discount rates. What is your discount rate, and why? </t>
  </si>
  <si>
    <t>The purpose and rationale</t>
  </si>
  <si>
    <t xml:space="preserve">What does it mean? </t>
  </si>
  <si>
    <t>Credit Subsidy</t>
  </si>
  <si>
    <t>Yile Curve, volatility, risk premiums</t>
  </si>
  <si>
    <t>Key dynamics</t>
  </si>
  <si>
    <t xml:space="preserve">Short and Long term debt instruments, the stock market. </t>
  </si>
  <si>
    <t>Definitions</t>
  </si>
  <si>
    <t>The Money and Capital Markets</t>
  </si>
  <si>
    <t>Module 3. Costs: Valuation and Subsidy</t>
  </si>
  <si>
    <t xml:space="preserve">What does this product do that is not being done by the private sector? </t>
  </si>
  <si>
    <t xml:space="preserve">What makes a good or bad product? </t>
  </si>
  <si>
    <t>Product Suitability</t>
  </si>
  <si>
    <t>Module 1. Program Objectives</t>
  </si>
  <si>
    <t xml:space="preserve">EXAMPLE </t>
  </si>
  <si>
    <t xml:space="preserve">What are the costs? </t>
  </si>
  <si>
    <t>Another problem -- too much to little? How lax should</t>
  </si>
  <si>
    <t xml:space="preserve">Flash a list of the metrics but not talk through it. </t>
  </si>
  <si>
    <t>Overview of the course</t>
  </si>
  <si>
    <t>Planning budgeting and Reporting</t>
  </si>
  <si>
    <t xml:space="preserve">Chief considerations: gaps, costs </t>
  </si>
  <si>
    <t xml:space="preserve">Chief considerations </t>
  </si>
  <si>
    <t xml:space="preserve">Metrics </t>
  </si>
  <si>
    <t>Two parts: Mission. Metrics</t>
  </si>
  <si>
    <t>Only 2</t>
  </si>
  <si>
    <r>
      <t xml:space="preserve">1. Quantifying the </t>
    </r>
    <r>
      <rPr>
        <sz val="10"/>
        <color rgb="FFFF0000"/>
        <rFont val="Calibri"/>
        <family val="2"/>
        <scheme val="minor"/>
      </rPr>
      <t>Mission</t>
    </r>
  </si>
  <si>
    <r>
      <t>2. Using the</t>
    </r>
    <r>
      <rPr>
        <sz val="10"/>
        <color rgb="FFFF0000"/>
        <rFont val="Calibri"/>
        <family val="2"/>
        <scheme val="minor"/>
      </rPr>
      <t xml:space="preserve"> Metrics</t>
    </r>
  </si>
  <si>
    <t>Evaluating subsidies</t>
  </si>
  <si>
    <t xml:space="preserve">High level </t>
  </si>
  <si>
    <t>Module 2. Formulating a Platform and a Product</t>
  </si>
  <si>
    <t xml:space="preserve">Three big ideas for every module </t>
  </si>
  <si>
    <t xml:space="preserve">These are possible approaches to the </t>
  </si>
  <si>
    <t xml:space="preserve">Default delinquency and recovery. </t>
  </si>
  <si>
    <t xml:space="preserve">change the last interactive session -- groups work together: </t>
  </si>
  <si>
    <t>Add FEMA 0 indusreance and community laons</t>
  </si>
  <si>
    <t xml:space="preserve">breakout tables for each of the major issues. Give them a public policy challenges your mission is to tive this and you do this -- maortgage product . List of questions. </t>
  </si>
  <si>
    <t xml:space="preserve">Performed by Agency: </t>
  </si>
  <si>
    <t>Review files, documents (Purchase Order, Invoice, Bill of Lading, Payment Instructions) for accuracy and completeness on designated sample</t>
  </si>
  <si>
    <t>Perform due diligence on vendors, buyers, rshipments, receivables, UCC filings</t>
  </si>
  <si>
    <t>Evaluate Lender's processes for origination, underwriting, billing, collections, maintaining records, litigation, management depth, finance experience, staff, turnover, governance, IT, reporting</t>
  </si>
  <si>
    <t xml:space="preserve">Analyze lender's performance over the most recent 3-5 year period to include: product summary, evaluation of changes in product line, ROE analysis, cash flow analysis, evaluation of credit lines, collateral, capital, liquidity, asset quality and role and nature of equity holders. </t>
  </si>
  <si>
    <t xml:space="preserve"> 3 -5 Yr Trend (Comparative) ROE</t>
  </si>
  <si>
    <t>Large Bank</t>
  </si>
  <si>
    <t>Small Bank</t>
  </si>
  <si>
    <t>Credit Union</t>
  </si>
  <si>
    <t>Finance Company</t>
  </si>
  <si>
    <t>Online Lender</t>
  </si>
  <si>
    <t>Credit Card Company</t>
  </si>
  <si>
    <t>CDFI Non-profit Lender</t>
  </si>
  <si>
    <t>State HFA</t>
  </si>
  <si>
    <t>Non-Profit</t>
  </si>
  <si>
    <t>State Housing Finance Agency</t>
  </si>
  <si>
    <t>Gross Income (Revenues) to Assets</t>
  </si>
  <si>
    <t xml:space="preserve"> Earnings and Profitability</t>
  </si>
  <si>
    <t xml:space="preserve"> Percent of Average Assets:</t>
  </si>
  <si>
    <t xml:space="preserve">    Interest Income (TE)</t>
  </si>
  <si>
    <t xml:space="preserve">    - Interest Expense</t>
  </si>
  <si>
    <t xml:space="preserve">       Net Interest Income (TE)</t>
  </si>
  <si>
    <t xml:space="preserve">    + Noninterest Income</t>
  </si>
  <si>
    <t xml:space="preserve">    - Noninterest Expense</t>
  </si>
  <si>
    <t xml:space="preserve">    - Provision: Loan &amp; Lease Losses</t>
  </si>
  <si>
    <t xml:space="preserve">       Pretax Operating Income (TE)</t>
  </si>
  <si>
    <t xml:space="preserve">    + Realized Gains/Losses Sec</t>
  </si>
  <si>
    <t xml:space="preserve">       Pretax Net Operating Income (TE)</t>
  </si>
  <si>
    <t xml:space="preserve">          Net Operating Income</t>
  </si>
  <si>
    <t xml:space="preserve">    Adjusted Net Operating Income</t>
  </si>
  <si>
    <t xml:space="preserve">    Net Inc Attrib to Min Ints</t>
  </si>
  <si>
    <t xml:space="preserve">       Net Income</t>
  </si>
  <si>
    <t xml:space="preserve"> Margin Analysis:</t>
  </si>
  <si>
    <t xml:space="preserve"> Avg Earning Assets to Avg Assets</t>
  </si>
  <si>
    <t xml:space="preserve"> Avg Int-Bearing Funds to Avg Assets</t>
  </si>
  <si>
    <t xml:space="preserve"> Int Inc (TE) to Avg Earn Assets</t>
  </si>
  <si>
    <t xml:space="preserve"> Int Expense to Avg Earn Assets</t>
  </si>
  <si>
    <t xml:space="preserve"> Net Int Inc-TE to Avg Earn Assets</t>
  </si>
  <si>
    <t xml:space="preserve"> Liquidity</t>
  </si>
  <si>
    <t xml:space="preserve"> Net Non Core Fund Dep New $250M</t>
  </si>
  <si>
    <t xml:space="preserve"> Net Loans &amp; Leases to Assets</t>
  </si>
  <si>
    <t xml:space="preserve"> Capitalization</t>
  </si>
  <si>
    <t xml:space="preserve"> Tier One Leverage Capital</t>
  </si>
  <si>
    <t xml:space="preserve"> Cash Dividends to Net Income</t>
  </si>
  <si>
    <t xml:space="preserve"> Retained Earnings to Avg Total Equity</t>
  </si>
  <si>
    <t xml:space="preserve"> Growth Rates</t>
  </si>
  <si>
    <t xml:space="preserve"> Total Assets</t>
  </si>
  <si>
    <t xml:space="preserve"> Tier One Capital</t>
  </si>
  <si>
    <t xml:space="preserve"> Net Loans &amp; Leases</t>
  </si>
  <si>
    <t xml:space="preserve"> Short Term Investments</t>
  </si>
  <si>
    <t xml:space="preserve"> Short Term Non Core Funding</t>
  </si>
  <si>
    <t xml:space="preserve"> Average Total Assets</t>
  </si>
  <si>
    <t xml:space="preserve"> Total Equity Capital</t>
  </si>
  <si>
    <t xml:space="preserve"> Net Income</t>
  </si>
  <si>
    <t xml:space="preserve"> Number of banks in Peer Group</t>
  </si>
  <si>
    <t xml:space="preserve"> Percent of Average Assets</t>
  </si>
  <si>
    <t xml:space="preserve"> Personnel Expense</t>
  </si>
  <si>
    <t xml:space="preserve"> Occupancy Expense</t>
  </si>
  <si>
    <t xml:space="preserve"> Other Oper Exp (Incl Intangibles)</t>
  </si>
  <si>
    <t xml:space="preserve">    Total Overhead Expense</t>
  </si>
  <si>
    <t xml:space="preserve"> Overhead Less Nonint Inc</t>
  </si>
  <si>
    <t xml:space="preserve"> Other Income &amp; Expense Ratios:</t>
  </si>
  <si>
    <t xml:space="preserve"> Efficiency Ratio</t>
  </si>
  <si>
    <t xml:space="preserve"> Assets Per Employee ($Million)</t>
  </si>
  <si>
    <t>CHART 5.1  ANTICIPATING AND ACCOUNTING FOR CREDIT LOSSES</t>
  </si>
  <si>
    <t xml:space="preserve"> CHART 5.2   T-ACCOUNTS FOR THE LOSS RESERVE</t>
  </si>
  <si>
    <t xml:space="preserve"> CHART 5.3   EXAMPLES OF DIFFERENT KINDS OF LENDERS</t>
  </si>
  <si>
    <t>CHART 5.4a  Commercial Banks with Assets Greater than $3 Billion (EOY)</t>
  </si>
  <si>
    <t>CHART 5.4b  Commercial Banks with Assets Greater than $3 Billion (EOY)</t>
  </si>
  <si>
    <t>CHART 5.5  THE CHIEF FOCUS AND RELATED STRATEGIES</t>
  </si>
  <si>
    <t>CHART 5.6  A SUCCESSFUL AGENCY SOLUTION: THE SBA'S PARRIS SYSTEM FOR PARTICIPATING LENDERS</t>
  </si>
  <si>
    <t>CHART 5.7  THE NEIGHBORWORKS PROMPT FOR NON-PROFIT DEVELOPMENT CORPORATIONS AND CDFIS</t>
  </si>
  <si>
    <t>CHART 5.8  RISK INDICATORS FOR A SMALL NON-DEPOSITORY PROGRAM PARTICIPANT (BROKER, MORTGAGE BANKER, ASSET-BASED LENDER)</t>
  </si>
  <si>
    <t xml:space="preserve">Segment lender's exposure by type and concentration of risk: type of borrowers, size, location, credit history, NAICs, country of destination, etc. </t>
  </si>
  <si>
    <t>Reduce the size of the credit limits for the errant borrowers of the lender</t>
  </si>
  <si>
    <t>Reduce the size of the credit limits for the lender</t>
  </si>
  <si>
    <t>CHART 5.9  AGENCY PROTOCOLS AND PROCEDURES FOR PARTICIPATING LENDERS WITH DIFFERENT RISK RATINGS</t>
  </si>
  <si>
    <t>CHART 5.10  GRADUATED REMEDIES FOR PARTICIPATING LENDERS WITH POOR RATINGS</t>
  </si>
  <si>
    <t xml:space="preserve">Delegated Authority </t>
  </si>
  <si>
    <t xml:space="preserve">Cease delegated authority </t>
  </si>
  <si>
    <t>Terminate participation</t>
  </si>
  <si>
    <t>5.10b</t>
  </si>
  <si>
    <t xml:space="preserve">5.10a </t>
  </si>
  <si>
    <t>5.10  QUICK TRACK OF THE PORTFOLIO TREND AND THE OUTLIERS</t>
  </si>
  <si>
    <t xml:space="preserve">Loss Reserve (Allowance for Losses) </t>
  </si>
  <si>
    <t xml:space="preserve">Loans </t>
  </si>
  <si>
    <t xml:space="preserve">Cash </t>
  </si>
  <si>
    <t>Deposits</t>
  </si>
  <si>
    <t>We fully charge-off a $1mm loan</t>
  </si>
  <si>
    <t>We make a provision for losses of $1.5mm to cover the loan plus any others we think may occur</t>
  </si>
  <si>
    <t>Beginning Assets</t>
  </si>
  <si>
    <t>Ending Assets</t>
  </si>
  <si>
    <t>Beginning Liabilities and Equity</t>
  </si>
  <si>
    <t>High Stock Price</t>
  </si>
  <si>
    <t>Average Stock Price</t>
  </si>
  <si>
    <t>Low Stock Price</t>
  </si>
  <si>
    <t>Dividends per share</t>
  </si>
  <si>
    <t>EPS</t>
  </si>
  <si>
    <t xml:space="preserve">Dividend payout (annual) </t>
  </si>
  <si>
    <t>NA</t>
  </si>
  <si>
    <t>of</t>
  </si>
  <si>
    <t>a</t>
  </si>
  <si>
    <t>Lender</t>
  </si>
  <si>
    <t>presents</t>
  </si>
  <si>
    <t>and</t>
  </si>
  <si>
    <t>the</t>
  </si>
  <si>
    <t>practices</t>
  </si>
  <si>
    <t>in</t>
  </si>
  <si>
    <t>an</t>
  </si>
  <si>
    <t>effective</t>
  </si>
  <si>
    <t>its</t>
  </si>
  <si>
    <t>not</t>
  </si>
  <si>
    <t>included</t>
  </si>
  <si>
    <t xml:space="preserve">Degree of financial risk to SBA that a Lender presents considering overall portfolio performance indicators and attributes. </t>
  </si>
  <si>
    <t xml:space="preserve">“A” - Asset Management </t>
  </si>
  <si>
    <t xml:space="preserve">Quality of the origination, servicing and liquidation practices in the Lender’s SBA operation. This component also includes an assessment of the effectiveness of the Lender’s SBA program management and related risks. </t>
  </si>
  <si>
    <t xml:space="preserve">“R” - Regulatory Compliance </t>
  </si>
  <si>
    <t xml:space="preserve">Lender’s compliance with SBA Loan Program Requirements. </t>
  </si>
  <si>
    <t xml:space="preserve">“Ri” - Risk Management </t>
  </si>
  <si>
    <t xml:space="preserve">Overall institution risk and a Lender’s use of an effective governance model to identify, understand, and mitigate risk exposure in its 7(a) portfolio. </t>
  </si>
  <si>
    <t xml:space="preserve">“S” - Special Items </t>
  </si>
  <si>
    <t xml:space="preserve">Additional key metrics or items that are not included in the other components but may pose risk to SBA or present program integrity concerns </t>
  </si>
  <si>
    <t xml:space="preserve"> “P” - Portfolio Performance </t>
  </si>
  <si>
    <t xml:space="preserve">5 year cumulative net yield </t>
  </si>
  <si>
    <t>12 month default rate</t>
  </si>
  <si>
    <t>5 year default rate</t>
  </si>
  <si>
    <t xml:space="preserve">     cumulative net cash flow divided by the SBA guaranteed portion </t>
  </si>
  <si>
    <t xml:space="preserve">     default amount over last 12 months divided by the average balance plus the default amount over 12 months</t>
  </si>
  <si>
    <t xml:space="preserve">     default amount  over the last 5 years divided by the average balance plus the default amount over 5 years </t>
  </si>
  <si>
    <t>Stressed Rate</t>
  </si>
  <si>
    <t>Early Problem Loan Rate</t>
  </si>
  <si>
    <t>High Risk Origination Rate</t>
  </si>
  <si>
    <t xml:space="preserve">     Past due 31-59 days, defferred, plus delinquent (60 days or more) divided by balance</t>
  </si>
  <si>
    <t xml:space="preserve">     Balance for young loans that have been deferred, delinquent, purchased, or liquidated within 18 months of origination</t>
  </si>
  <si>
    <t xml:space="preserve">     Approval amount for young loans (36 or &lt;) that are high risk: SBPS credit score of 160 or less divided by Approval amount for young loans</t>
  </si>
  <si>
    <t>Loans in default status over 3 years</t>
  </si>
  <si>
    <t>24 Month Repair/Denial Rate</t>
  </si>
  <si>
    <t>1502 Reporting Rate</t>
  </si>
  <si>
    <t>FDIC Total Risk Based Capital</t>
  </si>
  <si>
    <t>Non-Performing Asset Ratio</t>
  </si>
  <si>
    <t>Lender Purchase Rating</t>
  </si>
  <si>
    <t>Average SBPS credit score</t>
  </si>
  <si>
    <t>Recovery Rate over the last 5 years</t>
  </si>
  <si>
    <t>Public Corrective Action with Regulator, or no Prudential Regulator</t>
  </si>
  <si>
    <t xml:space="preserve">In addition: </t>
  </si>
  <si>
    <t>Loan Agent Rate</t>
  </si>
  <si>
    <t>Franchise Concentration</t>
  </si>
  <si>
    <t xml:space="preserve">Sold on Secondary Market </t>
  </si>
  <si>
    <t>Industry Concentration</t>
  </si>
  <si>
    <t>Acquired Loan Rate</t>
  </si>
  <si>
    <t>Loans &gt; $2mm over last 12 months</t>
  </si>
  <si>
    <t xml:space="preserve">     Balance of loans in default status over 3 years divided by all loans in default</t>
  </si>
  <si>
    <t xml:space="preserve">     Last 24 months in repair, denial or purchase divided by SBA purchase amount</t>
  </si>
  <si>
    <t xml:space="preserve">     Number of reporting loans divided by total loans in lender's portfolio</t>
  </si>
  <si>
    <t xml:space="preserve">     FDIC benchmarks</t>
  </si>
  <si>
    <t xml:space="preserve">     Nonperforming assets plus loans 90 or more days past due to equity and reserves</t>
  </si>
  <si>
    <t xml:space="preserve">     Lender rating based on forecasted puchases for the next 12 months</t>
  </si>
  <si>
    <t xml:space="preserve">      Average small business portfolio score (SBPS) weighted by loan balance</t>
  </si>
  <si>
    <t xml:space="preserve">     The occurrence of a public corrective action or absence of a prudential regulator</t>
  </si>
  <si>
    <t xml:space="preserve">     Recovery rate (after SBA purchase) for defaulted loans charged off or paid in full over 5 years divided by cumulative default amount for loans  charged off or paid in full over last 5 years</t>
  </si>
  <si>
    <t>The organization has identified, approved, and implemented program services (lines of business) and production that are consistent with its mission and plans.</t>
  </si>
  <si>
    <t>The organization’s program services address identified needs of communities or populations served, providing a base to sustain or expand its efforts.</t>
  </si>
  <si>
    <t>board</t>
  </si>
  <si>
    <t>production</t>
  </si>
  <si>
    <t>The organization’s staffing, professional service, partnership and board support are sufficient to sustain or expand its production and program service goals and future commitments.</t>
  </si>
  <si>
    <t>The organization has established an ongoing process to compare current progress and capacity with future expectations and challenges to ensure that services are in place to sustain multi-year obligations.</t>
  </si>
  <si>
    <t>The organization has implemented policies, procedures and monitoring systems to ensure its programs and service delivery practices are consistent and sufficient to meet commitments to funding sources.</t>
  </si>
  <si>
    <r>
      <t xml:space="preserve">Risks: </t>
    </r>
    <r>
      <rPr>
        <sz val="9"/>
        <color rgb="FF000000"/>
        <rFont val="Calibri"/>
        <family val="2"/>
        <scheme val="minor"/>
      </rPr>
      <t>Attempting services beyond the organization's mission or capacity can lead to wasted resources and lessened cost effectiveness. Services that do not meet partner and funder expectations can lead to dissatisfaction and reduced participation and support.</t>
    </r>
  </si>
  <si>
    <t>Production/Program Service</t>
  </si>
  <si>
    <t>The organization has planned for and raised adequate resources to support current year operating and capital needs including cash flow and reserve needs. The financial planning and resource development strategies identify specific objectives, timetables and responsibilities and reflect a goal of achieving a broad base of continuing support.</t>
  </si>
  <si>
    <t>The organization has sufficient liquid assets and reserves to sustain itself beyond the current year and potentially to expand its activities.</t>
  </si>
  <si>
    <t>The organization’s resource development process and tools, including digital media strategies, support identification and procurement of necessary resources.</t>
  </si>
  <si>
    <t>The organization has prepared adequate financial planning and oversight reports and implemented an on-going process to effectively monitor and sustain its resource development progress and financial health.</t>
  </si>
  <si>
    <t>The organization maintains an established, documented, accounting structure and has financial recordkeeping procedures and practices that provide adequate internal controls, safeguard resources and produce accurate, timely records for operations and program services.</t>
  </si>
  <si>
    <r>
      <t xml:space="preserve">Risks: </t>
    </r>
    <r>
      <rPr>
        <sz val="9"/>
        <color rgb="FF000000"/>
        <rFont val="Calibri"/>
        <family val="2"/>
        <scheme val="minor"/>
      </rPr>
      <t>Unrealistic funding projections, poor strategies and inability to evaluate cash flowrequirements can lead to funding deficits. An organization may jeopardize its viability through inadequate accounting systems and procedures and insufficient staffing, reporting and oversight.</t>
    </r>
  </si>
  <si>
    <t>Resource and Financial Management</t>
  </si>
  <si>
    <t>Organizational Management and Board Governance</t>
  </si>
  <si>
    <r>
      <t>The board of directors has established and documented a governance model and structure</t>
    </r>
    <r>
      <rPr>
        <sz val="9"/>
        <color rgb="FF810000"/>
        <rFont val="Calibri"/>
        <family val="2"/>
        <scheme val="minor"/>
      </rPr>
      <t xml:space="preserve"> </t>
    </r>
    <r>
      <rPr>
        <sz val="9"/>
        <color rgb="FF000000"/>
        <rFont val="Calibri"/>
        <family val="2"/>
        <scheme val="minor"/>
      </rPr>
      <t>that clearly defines the authority, roles and responsibilities of the board, its committees and</t>
    </r>
    <r>
      <rPr>
        <sz val="9"/>
        <color rgb="FF810000"/>
        <rFont val="Calibri"/>
        <family val="2"/>
        <scheme val="minor"/>
      </rPr>
      <t xml:space="preserve"> </t>
    </r>
    <r>
      <rPr>
        <sz val="9"/>
        <color rgb="FF000000"/>
        <rFont val="Calibri"/>
        <family val="2"/>
        <scheme val="minor"/>
      </rPr>
      <t>executive management in establishing and fulfilling the organization’s mission and</t>
    </r>
    <r>
      <rPr>
        <sz val="9"/>
        <color rgb="FF810000"/>
        <rFont val="Calibri"/>
        <family val="2"/>
        <scheme val="minor"/>
      </rPr>
      <t xml:space="preserve"> </t>
    </r>
    <r>
      <rPr>
        <sz val="9"/>
        <color rgb="FF000000"/>
        <rFont val="Calibri"/>
        <family val="2"/>
        <scheme val="minor"/>
      </rPr>
      <t>safeguarding its resources.</t>
    </r>
  </si>
  <si>
    <t>The board utilizes established, documented meeting and reporting practices and demonstrates constructive dialog, timely decision-making and adequate oversight to attain its mission.</t>
  </si>
  <si>
    <t>The board has established and maintains a diverse, skilled group of volunteers and continuous learning environment with leadership development programs that provide a knowledgeable and actively participating partnership.</t>
  </si>
  <si>
    <t>The board utilizes a documented process for the annual evaluation of its paid executive leadership in fulfilling defined responsibilities.</t>
  </si>
  <si>
    <t>The board engages in a self-assessment process periodically to evaluate its capacity and performance in achieving its objectives.</t>
  </si>
  <si>
    <t xml:space="preserve">CHART 5.7 </t>
  </si>
  <si>
    <t>CHART 5.7 Continued</t>
  </si>
  <si>
    <r>
      <t xml:space="preserve">Risks: </t>
    </r>
    <r>
      <rPr>
        <sz val="9"/>
        <color rgb="FF000000"/>
        <rFont val="Calibri"/>
        <family val="2"/>
        <scheme val="minor"/>
      </rPr>
      <t>Insufficient exercise of management and oversight responsibilities could create unnecessary liabilities for the corporation and its members. Inadequate volunteer participation and orientation, and a lack of cyclical staff evaluations and training can lead to ineffective board, committee and staff functioning and excessive turnover.</t>
    </r>
  </si>
  <si>
    <t>Management Staffing and Personnel</t>
  </si>
  <si>
    <t>The organization has established a structure with adequate staff to sustain current programs and support corporate functions. Staff positions and reporting relationships are clearly defined.</t>
  </si>
  <si>
    <t>The organization has established human resource policies and provides periodic evaluations of its staff in fulfilling clearly defined roles and responsibilities.</t>
  </si>
  <si>
    <t>Recruitment, development and compensation practices encourage tenure and skill levels needed to achieve future-year commitments and plans.</t>
  </si>
  <si>
    <t>Staff meeting and reporting practices encourage productive communications and timely, coordinated actions and decisions to sustain the organization’s operations and services.</t>
  </si>
  <si>
    <r>
      <t xml:space="preserve">Risks: </t>
    </r>
    <r>
      <rPr>
        <sz val="9"/>
        <color rgb="FF000000"/>
        <rFont val="Calibri"/>
        <family val="2"/>
        <scheme val="minor"/>
      </rPr>
      <t>Inadequate human resource policies and management practices can cause reduced staff effectiveness, excessive turnover and an inability to meet goals.</t>
    </r>
  </si>
  <si>
    <t>Planning</t>
  </si>
  <si>
    <t>The board, in partnership with senior staff, has established a mission and annual operating/business plan clearly identifying the primary lines of business, goals and needs, with desired outcomes.</t>
  </si>
  <si>
    <t>The board, in partnership with senior staff, has implemented a process to evaluate the success of its plans. This includes achievement of goals, continued relevance to its community and partners, adequacy of resources and staffing to sustain efforts, and effectiveness of service delivery strategies and approaches.</t>
  </si>
  <si>
    <t>The organization is encouraged to establish a multi-year strategic plan that identifies its organizational and line of business (service) goals, needs and outcomes.</t>
  </si>
  <si>
    <t>The organization is encouraged to implement a planning process that involves its board and staff leadership and includes adequate opportunities for input from its partners and stakeholders to ensure an understanding of the community.</t>
  </si>
  <si>
    <r>
      <t xml:space="preserve">Risks: </t>
    </r>
    <r>
      <rPr>
        <sz val="9"/>
        <color rgb="FF000000"/>
        <rFont val="Calibri"/>
        <family val="2"/>
        <scheme val="minor"/>
      </rPr>
      <t>Poorly defined plans and goals that do not provide clarity to board members and staff may lead to inconsistent services, limited impact, and wasted resources. A lack of cyclical planning can reduce consensus and jeopardize the organization's image, resources and effectiveness.</t>
    </r>
  </si>
  <si>
    <t>Technical Operating and Compliance Systems</t>
  </si>
  <si>
    <t>The organization has established service delivery policies, procedures, practices and client management systems to maximize staff service delivery efficiency and coordination and is encouraged to provide annual and multiyear trend analysis.</t>
  </si>
  <si>
    <t>The organization has established, documented and maintains a contract management system that identifies oversight, documentation and reporting responsibilities to ensure compliance with all contracts and service agreements.</t>
  </si>
  <si>
    <t>The organization has an established process to review all contracts and agreements prior to their approval to ensure that the obligations and impacts on the organization are clearly understood and appropriately integrated into its business/strategic plans.</t>
  </si>
  <si>
    <t>The organization’s service delivery procedures, practices, client management systems, documents and records comply with regulations and partner expectations and provide accurate and timely production reporting to key funders.</t>
  </si>
  <si>
    <r>
      <t xml:space="preserve">Risks: </t>
    </r>
    <r>
      <rPr>
        <sz val="9"/>
        <color rgb="FF000000"/>
        <rFont val="Calibri"/>
        <family val="2"/>
        <scheme val="minor"/>
      </rPr>
      <t>A lack of written and approved operating policies and procedures for each major program service component may impede service delivery. Inadequate client management, service delivery and contract management systems can lead to non-conformance with contracts and loss of funding. Failure to identify legal and contract demands can lead to unexpected liabilities and a loss of credibility and funding.</t>
    </r>
  </si>
  <si>
    <t>We recover $200,000 on the bad loan by crediting the Loss Reserve and Debiting the Loans</t>
  </si>
  <si>
    <t>We put the recovery back in our cash account by crediting our loans and debiting cash</t>
  </si>
  <si>
    <t>Ending Liabilities and Equity</t>
  </si>
  <si>
    <t xml:space="preserve">    Net Income Adjusted Sub $</t>
  </si>
  <si>
    <t xml:space="preserve"> Avg Personnel Exp Per Empl ($000)</t>
  </si>
  <si>
    <t>A top priority in most businesses is the Return on Equity. It is a particular focus in the lending business where the margins are thin and the competition is intense, regulation is high and the margins are so small. Minor policy or product changes can have a major impact on the bottom line and the returns to shareholders.</t>
  </si>
  <si>
    <t xml:space="preserve">      SESSION 5. WORKING WITH PRIVATE PARTNERS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</si>
</sst>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7" formatCode="&quot;$&quot;#,##0.00_);\(&quot;$&quot;#,##0.00\)"/>
    <numFmt numFmtId="164" formatCode="&quot;$&quot;#,##0"/>
  </numFmts>
  <fonts count="42" x14ac:knownFonts="1">
    <font>
      <sz val="11"/>
      <color theme="1"/>
      <name val="Calibri"/>
      <family val="2"/>
      <scheme val="minor"/>
    </font>
    <font>
      <sz val="8"/>
      <color theme="1"/>
      <name val="Calibri"/>
      <family val="2"/>
      <scheme val="minor"/>
    </font>
    <font>
      <sz val="8"/>
      <color rgb="FFFF0000"/>
      <name val="Calibri"/>
      <family val="2"/>
      <scheme val="minor"/>
    </font>
    <font>
      <sz val="11"/>
      <color theme="1"/>
      <name val="Calibri"/>
      <family val="2"/>
      <scheme val="minor"/>
    </font>
    <font>
      <sz val="9"/>
      <color theme="1"/>
      <name val="Calibri"/>
      <family val="2"/>
      <scheme val="minor"/>
    </font>
    <font>
      <sz val="9"/>
      <color rgb="FFFF0000"/>
      <name val="Calibri"/>
      <family val="2"/>
      <scheme val="minor"/>
    </font>
    <font>
      <b/>
      <sz val="9"/>
      <color theme="1"/>
      <name val="Calibri"/>
      <family val="2"/>
      <scheme val="minor"/>
    </font>
    <font>
      <b/>
      <sz val="11"/>
      <color theme="1"/>
      <name val="Calibri"/>
      <family val="2"/>
      <scheme val="minor"/>
    </font>
    <font>
      <b/>
      <sz val="12"/>
      <color theme="1"/>
      <name val="Calibri"/>
      <family val="2"/>
      <scheme val="minor"/>
    </font>
    <font>
      <b/>
      <sz val="9"/>
      <name val="Calibri"/>
      <family val="2"/>
      <scheme val="minor"/>
    </font>
    <font>
      <b/>
      <sz val="9"/>
      <color theme="0"/>
      <name val="Calibri"/>
      <family val="2"/>
      <scheme val="minor"/>
    </font>
    <font>
      <sz val="11"/>
      <name val="Calibri"/>
      <family val="2"/>
      <scheme val="minor"/>
    </font>
    <font>
      <sz val="9"/>
      <color theme="1"/>
      <name val="Calibri"/>
      <family val="2"/>
    </font>
    <font>
      <sz val="10"/>
      <name val="Arial"/>
      <family val="2"/>
    </font>
    <font>
      <sz val="9"/>
      <color theme="0"/>
      <name val="Calibri"/>
      <family val="2"/>
      <scheme val="minor"/>
    </font>
    <font>
      <sz val="9"/>
      <name val="Calibri"/>
      <family val="2"/>
      <scheme val="minor"/>
    </font>
    <font>
      <sz val="10"/>
      <color theme="1"/>
      <name val="Calibri"/>
      <family val="2"/>
      <scheme val="minor"/>
    </font>
    <font>
      <sz val="9"/>
      <name val="Arial"/>
      <family val="2"/>
    </font>
    <font>
      <b/>
      <sz val="9"/>
      <color indexed="8"/>
      <name val="Calibri"/>
      <family val="2"/>
      <scheme val="minor"/>
    </font>
    <font>
      <sz val="9"/>
      <color indexed="8"/>
      <name val="Calibri"/>
      <family val="2"/>
      <scheme val="minor"/>
    </font>
    <font>
      <b/>
      <sz val="10"/>
      <color theme="0"/>
      <name val="Calibri"/>
      <family val="2"/>
      <scheme val="minor"/>
    </font>
    <font>
      <sz val="10"/>
      <color theme="0"/>
      <name val="Calibri"/>
      <family val="2"/>
      <scheme val="minor"/>
    </font>
    <font>
      <b/>
      <sz val="10"/>
      <color rgb="FFFF0000"/>
      <name val="Calibri"/>
      <family val="2"/>
      <scheme val="minor"/>
    </font>
    <font>
      <b/>
      <sz val="9"/>
      <color theme="0"/>
      <name val="Arial"/>
      <family val="2"/>
    </font>
    <font>
      <sz val="9"/>
      <color indexed="9"/>
      <name val="Arial"/>
      <family val="2"/>
    </font>
    <font>
      <b/>
      <sz val="10"/>
      <color theme="1"/>
      <name val="Calibri"/>
      <family val="2"/>
      <scheme val="minor"/>
    </font>
    <font>
      <sz val="10"/>
      <color rgb="FFFF0000"/>
      <name val="Calibri"/>
      <family val="2"/>
      <scheme val="minor"/>
    </font>
    <font>
      <sz val="11"/>
      <color rgb="FFFF0000"/>
      <name val="Calibri"/>
      <family val="2"/>
      <scheme val="minor"/>
    </font>
    <font>
      <sz val="9"/>
      <color theme="4" tint="-0.249977111117893"/>
      <name val="Calibri"/>
      <family val="2"/>
      <scheme val="minor"/>
    </font>
    <font>
      <sz val="9"/>
      <color rgb="FF00B050"/>
      <name val="Calibri"/>
      <family val="2"/>
      <scheme val="minor"/>
    </font>
    <font>
      <sz val="11"/>
      <color rgb="FF00B050"/>
      <name val="Calibri"/>
      <family val="2"/>
      <scheme val="minor"/>
    </font>
    <font>
      <sz val="11"/>
      <color theme="4" tint="-0.249977111117893"/>
      <name val="Calibri"/>
      <family val="2"/>
      <scheme val="minor"/>
    </font>
    <font>
      <sz val="9"/>
      <color theme="9" tint="-0.249977111117893"/>
      <name val="Calibri"/>
      <family val="2"/>
      <scheme val="minor"/>
    </font>
    <font>
      <sz val="11"/>
      <color theme="9" tint="-0.249977111117893"/>
      <name val="Calibri"/>
      <family val="2"/>
      <scheme val="minor"/>
    </font>
    <font>
      <sz val="9"/>
      <color rgb="FF000000"/>
      <name val="Calibri"/>
      <family val="2"/>
    </font>
    <font>
      <sz val="9"/>
      <color rgb="FF000000"/>
      <name val="Calibri"/>
      <family val="2"/>
      <scheme val="minor"/>
    </font>
    <font>
      <b/>
      <sz val="9"/>
      <color rgb="FF000000"/>
      <name val="Calibri"/>
      <family val="2"/>
      <scheme val="minor"/>
    </font>
    <font>
      <sz val="9"/>
      <color rgb="FF810000"/>
      <name val="Calibri"/>
      <family val="2"/>
      <scheme val="minor"/>
    </font>
    <font>
      <b/>
      <sz val="9"/>
      <color rgb="FF810000"/>
      <name val="Calibri"/>
      <family val="2"/>
      <scheme val="minor"/>
    </font>
    <font>
      <sz val="12"/>
      <color theme="0"/>
      <name val="Calibri"/>
      <family val="2"/>
      <scheme val="minor"/>
    </font>
    <font>
      <b/>
      <sz val="14"/>
      <color theme="0"/>
      <name val="Calibri"/>
      <family val="2"/>
      <scheme val="minor"/>
    </font>
    <font>
      <sz val="14"/>
      <color theme="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499984740745262"/>
        <bgColor indexed="64"/>
      </patternFill>
    </fill>
    <fill>
      <patternFill patternType="solid">
        <fgColor rgb="FFFF0000"/>
        <bgColor indexed="64"/>
      </patternFill>
    </fill>
    <fill>
      <patternFill patternType="solid">
        <fgColor rgb="FFFFC000"/>
        <bgColor indexed="64"/>
      </patternFill>
    </fill>
    <fill>
      <patternFill patternType="solid">
        <fgColor theme="1"/>
        <bgColor indexed="64"/>
      </patternFill>
    </fill>
    <fill>
      <patternFill patternType="solid">
        <fgColor theme="0" tint="-0.34998626667073579"/>
        <bgColor indexed="64"/>
      </patternFill>
    </fill>
    <fill>
      <patternFill patternType="solid">
        <fgColor rgb="FFC00000"/>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top/>
      <bottom style="thick">
        <color auto="1"/>
      </bottom>
      <diagonal/>
    </border>
    <border>
      <left style="thin">
        <color auto="1"/>
      </left>
      <right/>
      <top/>
      <bottom/>
      <diagonal/>
    </border>
    <border>
      <left/>
      <right style="thin">
        <color auto="1"/>
      </right>
      <top/>
      <bottom/>
      <diagonal/>
    </border>
    <border>
      <left style="thin">
        <color auto="1"/>
      </left>
      <right/>
      <top/>
      <bottom style="thick">
        <color auto="1"/>
      </bottom>
      <diagonal/>
    </border>
    <border>
      <left/>
      <right style="thin">
        <color auto="1"/>
      </right>
      <top/>
      <bottom style="thick">
        <color auto="1"/>
      </bottom>
      <diagonal/>
    </border>
    <border>
      <left style="thin">
        <color auto="1"/>
      </left>
      <right/>
      <top/>
      <bottom style="thin">
        <color auto="1"/>
      </bottom>
      <diagonal/>
    </border>
    <border>
      <left/>
      <right/>
      <top style="thick">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9" fontId="3" fillId="0" borderId="0" applyFont="0" applyFill="0" applyBorder="0" applyAlignment="0" applyProtection="0"/>
    <xf numFmtId="0" fontId="13" fillId="0" borderId="0"/>
  </cellStyleXfs>
  <cellXfs count="339">
    <xf numFmtId="0" fontId="0" fillId="0" borderId="0" xfId="0"/>
    <xf numFmtId="0" fontId="4" fillId="0" borderId="0" xfId="0" applyFont="1"/>
    <xf numFmtId="0" fontId="4" fillId="0" borderId="0" xfId="0" applyFont="1" applyFill="1"/>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center"/>
    </xf>
    <xf numFmtId="0" fontId="4" fillId="0" borderId="0" xfId="0" applyFont="1" applyFill="1" applyBorder="1"/>
    <xf numFmtId="0" fontId="4" fillId="0" borderId="0" xfId="0" applyFont="1" applyFill="1" applyBorder="1" applyAlignment="1">
      <alignment horizontal="center"/>
    </xf>
    <xf numFmtId="0" fontId="4" fillId="3" borderId="0" xfId="0" applyFont="1" applyFill="1"/>
    <xf numFmtId="0" fontId="4" fillId="3" borderId="0" xfId="0" applyFont="1" applyFill="1" applyAlignment="1">
      <alignment horizontal="center"/>
    </xf>
    <xf numFmtId="0" fontId="6" fillId="3" borderId="0" xfId="0" applyFont="1" applyFill="1"/>
    <xf numFmtId="0" fontId="6" fillId="0" borderId="0" xfId="0" applyFont="1"/>
    <xf numFmtId="0" fontId="6" fillId="2" borderId="3" xfId="0" applyFont="1" applyFill="1" applyBorder="1"/>
    <xf numFmtId="0" fontId="4" fillId="2" borderId="3" xfId="0" applyFont="1" applyFill="1" applyBorder="1"/>
    <xf numFmtId="0" fontId="4" fillId="2" borderId="3" xfId="0" applyFont="1" applyFill="1" applyBorder="1" applyAlignment="1">
      <alignment horizontal="center"/>
    </xf>
    <xf numFmtId="10" fontId="4" fillId="0" borderId="0" xfId="0" applyNumberFormat="1" applyFont="1" applyFill="1" applyAlignment="1">
      <alignment horizontal="center" vertical="center"/>
    </xf>
    <xf numFmtId="10" fontId="4" fillId="0" borderId="0" xfId="0" applyNumberFormat="1" applyFont="1" applyFill="1" applyBorder="1" applyAlignment="1">
      <alignment horizontal="center" vertical="center"/>
    </xf>
    <xf numFmtId="9" fontId="4" fillId="0" borderId="0" xfId="0" applyNumberFormat="1" applyFont="1" applyAlignment="1">
      <alignment horizontal="center"/>
    </xf>
    <xf numFmtId="0" fontId="4" fillId="3" borderId="0" xfId="0" applyFont="1" applyFill="1" applyBorder="1"/>
    <xf numFmtId="0" fontId="6" fillId="3" borderId="0" xfId="0" applyFont="1" applyFill="1" applyBorder="1"/>
    <xf numFmtId="164" fontId="4" fillId="0" borderId="0" xfId="0" applyNumberFormat="1" applyFont="1" applyAlignment="1">
      <alignment horizontal="center" vertical="center" wrapText="1"/>
    </xf>
    <xf numFmtId="10" fontId="4" fillId="0" borderId="0" xfId="0" applyNumberFormat="1" applyFont="1" applyAlignment="1">
      <alignment horizontal="center" vertical="center" wrapText="1"/>
    </xf>
    <xf numFmtId="0" fontId="6" fillId="4" borderId="0" xfId="0" applyFont="1" applyFill="1"/>
    <xf numFmtId="0" fontId="4" fillId="4" borderId="0" xfId="0" applyFont="1" applyFill="1"/>
    <xf numFmtId="0" fontId="6" fillId="4" borderId="0" xfId="0" applyFont="1" applyFill="1" applyBorder="1"/>
    <xf numFmtId="0" fontId="4" fillId="4" borderId="0" xfId="0" applyFont="1" applyFill="1" applyBorder="1"/>
    <xf numFmtId="0" fontId="6" fillId="0" borderId="0" xfId="0" applyFont="1" applyAlignment="1">
      <alignment horizontal="center" vertical="center" wrapText="1"/>
    </xf>
    <xf numFmtId="0" fontId="4" fillId="0" borderId="1" xfId="0" applyFont="1" applyFill="1" applyBorder="1" applyAlignment="1">
      <alignment horizontal="center"/>
    </xf>
    <xf numFmtId="164" fontId="4" fillId="0" borderId="0" xfId="0" applyNumberFormat="1" applyFont="1" applyFill="1" applyAlignment="1">
      <alignment horizontal="center" vertical="center" wrapText="1"/>
    </xf>
    <xf numFmtId="9" fontId="4" fillId="3" borderId="0" xfId="0" applyNumberFormat="1" applyFont="1" applyFill="1" applyAlignment="1">
      <alignment horizontal="center"/>
    </xf>
    <xf numFmtId="0" fontId="12" fillId="0" borderId="0" xfId="0" applyFont="1" applyFill="1" applyAlignment="1">
      <alignment vertical="center"/>
    </xf>
    <xf numFmtId="0" fontId="14" fillId="5" borderId="3" xfId="0" applyFont="1" applyFill="1" applyBorder="1" applyAlignment="1">
      <alignment horizontal="center"/>
    </xf>
    <xf numFmtId="10" fontId="1" fillId="0" borderId="0" xfId="0" applyNumberFormat="1" applyFont="1" applyFill="1" applyAlignment="1">
      <alignment horizontal="center" vertical="center"/>
    </xf>
    <xf numFmtId="37" fontId="17" fillId="0" borderId="0" xfId="0" applyNumberFormat="1" applyFont="1" applyFill="1" applyAlignment="1" applyProtection="1">
      <alignment horizontal="center" wrapText="1"/>
    </xf>
    <xf numFmtId="37" fontId="17" fillId="2" borderId="0" xfId="0" applyNumberFormat="1" applyFont="1" applyFill="1" applyAlignment="1" applyProtection="1">
      <alignment horizontal="center" wrapText="1"/>
    </xf>
    <xf numFmtId="37" fontId="15" fillId="0" borderId="1" xfId="0" applyNumberFormat="1" applyFont="1" applyFill="1" applyBorder="1" applyAlignment="1" applyProtection="1">
      <alignment wrapText="1"/>
    </xf>
    <xf numFmtId="37" fontId="9" fillId="2" borderId="1" xfId="0" applyNumberFormat="1" applyFont="1" applyFill="1" applyBorder="1" applyAlignment="1" applyProtection="1">
      <alignment wrapText="1"/>
    </xf>
    <xf numFmtId="37" fontId="15" fillId="0" borderId="1" xfId="0" applyNumberFormat="1" applyFont="1" applyFill="1" applyBorder="1" applyAlignment="1" applyProtection="1">
      <alignment horizontal="left" wrapText="1"/>
    </xf>
    <xf numFmtId="10" fontId="15" fillId="0" borderId="1" xfId="0" applyNumberFormat="1" applyFont="1" applyFill="1" applyBorder="1" applyAlignment="1" applyProtection="1">
      <alignment wrapText="1"/>
    </xf>
    <xf numFmtId="0" fontId="18" fillId="0" borderId="0" xfId="0" applyFont="1"/>
    <xf numFmtId="16" fontId="4" fillId="0" borderId="0" xfId="0" applyNumberFormat="1" applyFont="1" applyAlignment="1">
      <alignment horizontal="center"/>
    </xf>
    <xf numFmtId="37" fontId="4" fillId="0" borderId="0" xfId="0" applyNumberFormat="1" applyFont="1" applyAlignment="1">
      <alignment horizontal="center"/>
    </xf>
    <xf numFmtId="0" fontId="18" fillId="0" borderId="13" xfId="0" applyFont="1" applyBorder="1"/>
    <xf numFmtId="0" fontId="18" fillId="0" borderId="14" xfId="0" applyFont="1" applyBorder="1" applyAlignment="1">
      <alignment horizontal="center"/>
    </xf>
    <xf numFmtId="0" fontId="18" fillId="0" borderId="0" xfId="0" applyFont="1" applyAlignment="1">
      <alignment horizontal="center"/>
    </xf>
    <xf numFmtId="0" fontId="18" fillId="0" borderId="13" xfId="0" applyFont="1" applyBorder="1" applyAlignment="1">
      <alignment horizontal="center"/>
    </xf>
    <xf numFmtId="0" fontId="9" fillId="0" borderId="0" xfId="0" applyFont="1" applyAlignment="1">
      <alignment horizontal="left"/>
    </xf>
    <xf numFmtId="0" fontId="19" fillId="0" borderId="0" xfId="0" applyFont="1"/>
    <xf numFmtId="0" fontId="18" fillId="0" borderId="1" xfId="0" applyFont="1" applyBorder="1" applyAlignment="1">
      <alignment horizontal="center"/>
    </xf>
    <xf numFmtId="16" fontId="18" fillId="0" borderId="1" xfId="0" applyNumberFormat="1" applyFont="1" applyBorder="1" applyAlignment="1">
      <alignment horizontal="center"/>
    </xf>
    <xf numFmtId="37" fontId="18" fillId="0" borderId="0" xfId="0" applyNumberFormat="1" applyFont="1" applyAlignment="1">
      <alignment horizontal="center"/>
    </xf>
    <xf numFmtId="0" fontId="19" fillId="0" borderId="0" xfId="0" applyFont="1" applyAlignment="1">
      <alignment horizontal="center"/>
    </xf>
    <xf numFmtId="10" fontId="15" fillId="0" borderId="0" xfId="0" applyNumberFormat="1" applyFont="1" applyAlignment="1">
      <alignment horizontal="center" vertical="center"/>
    </xf>
    <xf numFmtId="10" fontId="15" fillId="0" borderId="0" xfId="0" applyNumberFormat="1" applyFont="1" applyFill="1" applyAlignment="1">
      <alignment horizontal="center" vertical="center"/>
    </xf>
    <xf numFmtId="5" fontId="4" fillId="0" borderId="0" xfId="0" applyNumberFormat="1" applyFont="1" applyFill="1" applyAlignment="1">
      <alignment horizontal="center" vertical="center"/>
    </xf>
    <xf numFmtId="0" fontId="4" fillId="0" borderId="0" xfId="0" applyFont="1" applyAlignment="1">
      <alignment vertical="center"/>
    </xf>
    <xf numFmtId="0" fontId="4" fillId="2" borderId="0" xfId="0" applyFont="1" applyFill="1" applyAlignment="1">
      <alignment horizontal="center"/>
    </xf>
    <xf numFmtId="0" fontId="4" fillId="3" borderId="0" xfId="0" applyFont="1" applyFill="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6" fillId="6" borderId="0" xfId="0" applyFont="1" applyFill="1" applyAlignment="1">
      <alignment vertical="center"/>
    </xf>
    <xf numFmtId="0" fontId="14" fillId="0" borderId="0" xfId="0" applyFont="1" applyFill="1"/>
    <xf numFmtId="0" fontId="15" fillId="0" borderId="0" xfId="0" applyFont="1" applyAlignment="1">
      <alignment horizontal="center" vertical="center"/>
    </xf>
    <xf numFmtId="164" fontId="4" fillId="0" borderId="0" xfId="0" applyNumberFormat="1" applyFont="1" applyFill="1" applyAlignment="1">
      <alignment horizontal="center" vertical="center"/>
    </xf>
    <xf numFmtId="0" fontId="4" fillId="0" borderId="0" xfId="0" applyFont="1" applyFill="1" applyBorder="1" applyAlignment="1">
      <alignment horizontal="center" vertical="center"/>
    </xf>
    <xf numFmtId="0" fontId="4" fillId="0" borderId="0" xfId="0" applyFont="1" applyAlignment="1"/>
    <xf numFmtId="0" fontId="17" fillId="0" borderId="15" xfId="0" applyFont="1" applyFill="1" applyBorder="1" applyAlignment="1">
      <alignment horizontal="center"/>
    </xf>
    <xf numFmtId="0" fontId="4" fillId="2" borderId="3"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17" fillId="2" borderId="15" xfId="0" applyFont="1" applyFill="1" applyBorder="1" applyAlignment="1">
      <alignment horizontal="center"/>
    </xf>
    <xf numFmtId="0" fontId="23" fillId="5" borderId="1" xfId="0" applyFont="1" applyFill="1" applyBorder="1" applyAlignment="1" applyProtection="1">
      <alignment vertical="center"/>
    </xf>
    <xf numFmtId="0" fontId="23" fillId="5" borderId="14" xfId="0" applyFont="1" applyFill="1" applyBorder="1" applyAlignment="1" applyProtection="1">
      <alignment wrapText="1"/>
    </xf>
    <xf numFmtId="0" fontId="4" fillId="2" borderId="1" xfId="0" applyFont="1" applyFill="1" applyBorder="1" applyAlignment="1">
      <alignment horizontal="center"/>
    </xf>
    <xf numFmtId="0" fontId="4" fillId="2" borderId="0" xfId="0" applyFont="1" applyFill="1"/>
    <xf numFmtId="0" fontId="14" fillId="5" borderId="3" xfId="0" applyFont="1" applyFill="1" applyBorder="1"/>
    <xf numFmtId="0" fontId="6" fillId="2" borderId="0" xfId="0" applyFont="1" applyFill="1"/>
    <xf numFmtId="37" fontId="4" fillId="3" borderId="0" xfId="0" applyNumberFormat="1" applyFont="1" applyFill="1" applyAlignment="1">
      <alignment horizontal="center"/>
    </xf>
    <xf numFmtId="16" fontId="4" fillId="3" borderId="0" xfId="0" applyNumberFormat="1" applyFont="1" applyFill="1" applyAlignment="1">
      <alignment horizontal="center"/>
    </xf>
    <xf numFmtId="0" fontId="18" fillId="2" borderId="0" xfId="0" applyFont="1" applyFill="1"/>
    <xf numFmtId="0" fontId="18" fillId="3" borderId="0" xfId="0" applyFont="1" applyFill="1"/>
    <xf numFmtId="0" fontId="4" fillId="2" borderId="0" xfId="0" applyFont="1" applyFill="1" applyAlignment="1">
      <alignment horizontal="center" vertical="center"/>
    </xf>
    <xf numFmtId="0" fontId="10" fillId="5" borderId="3" xfId="0" applyFont="1" applyFill="1" applyBorder="1"/>
    <xf numFmtId="0" fontId="4" fillId="2" borderId="0" xfId="0" applyFont="1" applyFill="1" applyAlignment="1">
      <alignment horizontal="center" wrapText="1"/>
    </xf>
    <xf numFmtId="0" fontId="4" fillId="5" borderId="0" xfId="0" applyFont="1" applyFill="1"/>
    <xf numFmtId="0" fontId="10" fillId="5" borderId="0" xfId="0" applyFont="1" applyFill="1"/>
    <xf numFmtId="0" fontId="14" fillId="5" borderId="0" xfId="0" applyFont="1" applyFill="1"/>
    <xf numFmtId="0" fontId="14" fillId="5" borderId="0" xfId="0" applyFont="1" applyFill="1" applyAlignment="1">
      <alignment horizontal="center" wrapText="1"/>
    </xf>
    <xf numFmtId="0" fontId="4" fillId="5" borderId="0" xfId="0" applyFont="1" applyFill="1" applyAlignment="1">
      <alignment wrapText="1"/>
    </xf>
    <xf numFmtId="0" fontId="19" fillId="3" borderId="0" xfId="0" applyFont="1" applyFill="1"/>
    <xf numFmtId="0" fontId="18" fillId="0" borderId="0" xfId="0" applyFont="1" applyFill="1"/>
    <xf numFmtId="0" fontId="4" fillId="2" borderId="0" xfId="0" applyFont="1" applyFill="1" applyAlignment="1">
      <alignment wrapText="1"/>
    </xf>
    <xf numFmtId="0" fontId="18" fillId="2" borderId="0" xfId="0" applyFont="1" applyFill="1" applyAlignment="1">
      <alignment horizontal="center" vertical="center" wrapText="1"/>
    </xf>
    <xf numFmtId="0" fontId="14" fillId="5" borderId="0" xfId="0" applyFont="1" applyFill="1" applyAlignment="1">
      <alignment horizontal="center"/>
    </xf>
    <xf numFmtId="0" fontId="4" fillId="5" borderId="3" xfId="0" applyFont="1" applyFill="1" applyBorder="1"/>
    <xf numFmtId="0" fontId="4" fillId="0" borderId="0" xfId="0" applyFont="1" applyAlignment="1">
      <alignment wrapText="1"/>
    </xf>
    <xf numFmtId="0" fontId="0" fillId="0" borderId="0" xfId="0" applyAlignment="1">
      <alignment horizontal="center" vertical="center" wrapText="1"/>
    </xf>
    <xf numFmtId="0" fontId="4" fillId="0" borderId="0" xfId="0" applyFont="1" applyFill="1" applyAlignment="1"/>
    <xf numFmtId="0" fontId="4" fillId="3" borderId="0" xfId="0" applyFont="1" applyFill="1" applyAlignment="1">
      <alignment wrapText="1"/>
    </xf>
    <xf numFmtId="0" fontId="24" fillId="0" borderId="0" xfId="0" applyFont="1" applyFill="1" applyBorder="1" applyAlignment="1">
      <alignment horizontal="center"/>
    </xf>
    <xf numFmtId="0" fontId="4" fillId="3" borderId="0" xfId="0" applyFont="1" applyFill="1" applyAlignment="1">
      <alignment vertical="center"/>
    </xf>
    <xf numFmtId="0" fontId="6" fillId="3" borderId="0" xfId="0" applyFont="1" applyFill="1" applyAlignment="1">
      <alignment vertical="center"/>
    </xf>
    <xf numFmtId="0" fontId="6" fillId="0" borderId="0" xfId="0" applyFont="1" applyAlignment="1">
      <alignment vertical="center"/>
    </xf>
    <xf numFmtId="10" fontId="15" fillId="0" borderId="0" xfId="0" applyNumberFormat="1" applyFont="1" applyFill="1" applyBorder="1" applyAlignment="1">
      <alignment horizontal="center" vertical="center"/>
    </xf>
    <xf numFmtId="0" fontId="0" fillId="0" borderId="0" xfId="0" applyAlignment="1">
      <alignment horizontal="left" vertical="center" wrapText="1"/>
    </xf>
    <xf numFmtId="0" fontId="0" fillId="3" borderId="0" xfId="0" applyFill="1" applyAlignment="1">
      <alignment horizontal="left" vertical="center" wrapText="1"/>
    </xf>
    <xf numFmtId="0" fontId="4" fillId="3" borderId="0" xfId="0" applyFont="1" applyFill="1" applyAlignment="1">
      <alignment horizontal="left" vertical="center" wrapText="1"/>
    </xf>
    <xf numFmtId="0" fontId="6" fillId="3" borderId="0" xfId="0" applyFont="1" applyFill="1" applyAlignment="1">
      <alignment horizontal="left" vertical="center" wrapText="1"/>
    </xf>
    <xf numFmtId="0" fontId="6" fillId="0" borderId="0" xfId="0" applyFont="1" applyAlignment="1">
      <alignment horizontal="left" vertical="center" wrapText="1"/>
    </xf>
    <xf numFmtId="164" fontId="4" fillId="0" borderId="0" xfId="0" applyNumberFormat="1" applyFont="1" applyAlignment="1">
      <alignment vertical="center"/>
    </xf>
    <xf numFmtId="164" fontId="4" fillId="0" borderId="0" xfId="0" applyNumberFormat="1" applyFont="1" applyAlignment="1">
      <alignment horizontal="center" vertical="center"/>
    </xf>
    <xf numFmtId="164" fontId="4" fillId="0" borderId="0" xfId="0" applyNumberFormat="1" applyFont="1" applyFill="1" applyBorder="1" applyAlignment="1">
      <alignment vertical="center"/>
    </xf>
    <xf numFmtId="0" fontId="15" fillId="0" borderId="0" xfId="0" applyFont="1" applyFill="1" applyAlignment="1">
      <alignment vertical="center"/>
    </xf>
    <xf numFmtId="0" fontId="15" fillId="0" borderId="0" xfId="0" applyFont="1" applyFill="1" applyBorder="1" applyAlignment="1">
      <alignment vertical="center"/>
    </xf>
    <xf numFmtId="10" fontId="4" fillId="0" borderId="0" xfId="0" applyNumberFormat="1" applyFont="1" applyAlignment="1">
      <alignment vertical="center"/>
    </xf>
    <xf numFmtId="0" fontId="4" fillId="3" borderId="0" xfId="0" applyFont="1" applyFill="1" applyBorder="1" applyAlignment="1">
      <alignment vertical="center"/>
    </xf>
    <xf numFmtId="0" fontId="4" fillId="0" borderId="0" xfId="0" applyFont="1" applyBorder="1" applyAlignment="1">
      <alignment vertical="center"/>
    </xf>
    <xf numFmtId="0" fontId="6" fillId="0" borderId="0" xfId="0" applyFont="1" applyAlignment="1">
      <alignment horizontal="center" vertical="center"/>
    </xf>
    <xf numFmtId="0" fontId="6" fillId="3" borderId="1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4" xfId="0" applyFont="1" applyFill="1" applyBorder="1" applyAlignment="1">
      <alignment horizontal="center" vertical="center"/>
    </xf>
    <xf numFmtId="0" fontId="6" fillId="0" borderId="0" xfId="0" applyFont="1" applyFill="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5" fillId="0" borderId="0" xfId="0" applyFont="1" applyFill="1" applyBorder="1" applyAlignment="1">
      <alignment vertical="center"/>
    </xf>
    <xf numFmtId="0" fontId="4" fillId="7" borderId="0" xfId="0" applyFont="1" applyFill="1" applyAlignment="1">
      <alignment vertical="center"/>
    </xf>
    <xf numFmtId="10" fontId="2" fillId="0" borderId="0" xfId="0" applyNumberFormat="1" applyFont="1" applyFill="1" applyAlignment="1">
      <alignment horizontal="center" vertical="center" wrapText="1"/>
    </xf>
    <xf numFmtId="0" fontId="1" fillId="0" borderId="0" xfId="0" applyFont="1" applyFill="1" applyAlignment="1">
      <alignment vertical="center"/>
    </xf>
    <xf numFmtId="10" fontId="1" fillId="0" borderId="0" xfId="0" applyNumberFormat="1" applyFont="1" applyFill="1" applyAlignment="1">
      <alignment horizontal="left" vertical="center"/>
    </xf>
    <xf numFmtId="0" fontId="2" fillId="0" borderId="0" xfId="0" applyFont="1" applyFill="1" applyAlignment="1">
      <alignment vertical="center" wrapText="1"/>
    </xf>
    <xf numFmtId="5" fontId="15" fillId="0" borderId="0" xfId="0" applyNumberFormat="1" applyFont="1" applyFill="1" applyAlignment="1">
      <alignment horizontal="center" vertical="center"/>
    </xf>
    <xf numFmtId="0" fontId="2" fillId="0" borderId="0" xfId="0" applyFont="1" applyFill="1" applyAlignment="1">
      <alignment horizontal="center" vertical="center" wrapText="1"/>
    </xf>
    <xf numFmtId="0" fontId="0" fillId="0" borderId="0" xfId="0" applyAlignment="1">
      <alignment vertical="center"/>
    </xf>
    <xf numFmtId="0" fontId="16" fillId="0" borderId="0" xfId="0" applyFont="1" applyAlignment="1">
      <alignment vertical="center" wrapText="1"/>
    </xf>
    <xf numFmtId="2" fontId="15" fillId="0" borderId="0" xfId="0" applyNumberFormat="1" applyFont="1" applyAlignment="1">
      <alignment horizontal="center" vertical="center"/>
    </xf>
    <xf numFmtId="2" fontId="15" fillId="0" borderId="0" xfId="0" applyNumberFormat="1" applyFont="1" applyAlignment="1">
      <alignment vertical="center"/>
    </xf>
    <xf numFmtId="0" fontId="15" fillId="0" borderId="0" xfId="0" applyFont="1" applyAlignment="1">
      <alignment vertical="center"/>
    </xf>
    <xf numFmtId="10" fontId="15" fillId="0" borderId="0" xfId="0" applyNumberFormat="1" applyFont="1" applyAlignment="1">
      <alignment vertical="center"/>
    </xf>
    <xf numFmtId="0" fontId="20" fillId="8" borderId="0" xfId="0" applyFont="1" applyFill="1" applyAlignment="1">
      <alignment vertical="center"/>
    </xf>
    <xf numFmtId="20" fontId="20" fillId="8" borderId="0" xfId="0" applyNumberFormat="1" applyFont="1" applyFill="1" applyAlignment="1">
      <alignment horizontal="center" vertical="center"/>
    </xf>
    <xf numFmtId="0" fontId="21" fillId="8" borderId="0" xfId="0" applyFont="1" applyFill="1" applyAlignment="1">
      <alignment vertical="center"/>
    </xf>
    <xf numFmtId="0" fontId="22" fillId="0" borderId="0" xfId="0" applyFont="1" applyAlignment="1">
      <alignment vertical="center" wrapText="1"/>
    </xf>
    <xf numFmtId="0" fontId="16" fillId="2" borderId="3" xfId="0" applyFont="1" applyFill="1" applyBorder="1" applyAlignment="1">
      <alignment vertical="center"/>
    </xf>
    <xf numFmtId="0" fontId="16" fillId="2" borderId="3" xfId="0" applyFont="1" applyFill="1" applyBorder="1" applyAlignment="1">
      <alignment horizontal="left" vertical="center"/>
    </xf>
    <xf numFmtId="0" fontId="16" fillId="2" borderId="3" xfId="0" applyFont="1" applyFill="1" applyBorder="1" applyAlignment="1">
      <alignment vertical="center" wrapText="1"/>
    </xf>
    <xf numFmtId="0" fontId="16" fillId="0" borderId="0" xfId="0" applyFont="1" applyFill="1" applyAlignment="1">
      <alignment vertical="center"/>
    </xf>
    <xf numFmtId="0" fontId="16" fillId="0" borderId="0" xfId="0" applyFont="1" applyFill="1" applyAlignment="1">
      <alignment horizontal="left" vertical="center"/>
    </xf>
    <xf numFmtId="0" fontId="16" fillId="0" borderId="0" xfId="0" applyFont="1" applyFill="1" applyAlignment="1">
      <alignment vertical="center" wrapText="1"/>
    </xf>
    <xf numFmtId="20" fontId="20" fillId="8" borderId="0" xfId="0" applyNumberFormat="1" applyFont="1" applyFill="1" applyAlignment="1">
      <alignment horizontal="center" vertical="center" wrapText="1"/>
    </xf>
    <xf numFmtId="0" fontId="20" fillId="8" borderId="0" xfId="0" applyFont="1" applyFill="1" applyAlignment="1">
      <alignment horizontal="left" vertical="center"/>
    </xf>
    <xf numFmtId="20" fontId="16" fillId="0" borderId="0" xfId="0" applyNumberFormat="1" applyFont="1" applyAlignment="1">
      <alignment horizontal="left" vertical="center"/>
    </xf>
    <xf numFmtId="0" fontId="21" fillId="8" borderId="0" xfId="0" applyFont="1" applyFill="1" applyAlignment="1">
      <alignment vertical="center" wrapText="1"/>
    </xf>
    <xf numFmtId="0" fontId="16" fillId="0" borderId="0" xfId="0" applyFont="1" applyAlignment="1">
      <alignment horizontal="center" vertical="center"/>
    </xf>
    <xf numFmtId="0" fontId="22" fillId="0" borderId="0" xfId="0" applyFont="1" applyAlignment="1">
      <alignment vertical="center"/>
    </xf>
    <xf numFmtId="20" fontId="20" fillId="8" borderId="0" xfId="0" applyNumberFormat="1" applyFont="1" applyFill="1" applyAlignment="1">
      <alignment horizontal="left" vertical="center"/>
    </xf>
    <xf numFmtId="0" fontId="4" fillId="0" borderId="3" xfId="0" applyFont="1" applyFill="1" applyBorder="1" applyAlignment="1">
      <alignment horizontal="center"/>
    </xf>
    <xf numFmtId="0" fontId="16" fillId="7" borderId="0" xfId="0" applyFont="1" applyFill="1" applyAlignment="1">
      <alignment vertical="center" wrapText="1"/>
    </xf>
    <xf numFmtId="0" fontId="16" fillId="7" borderId="0" xfId="0" applyFont="1" applyFill="1" applyAlignment="1">
      <alignment vertical="center"/>
    </xf>
    <xf numFmtId="0" fontId="16" fillId="9" borderId="0" xfId="0" applyFont="1" applyFill="1" applyAlignment="1">
      <alignment vertical="center"/>
    </xf>
    <xf numFmtId="0" fontId="16" fillId="10" borderId="0" xfId="0" applyFont="1" applyFill="1" applyAlignment="1">
      <alignment vertical="center"/>
    </xf>
    <xf numFmtId="0" fontId="0" fillId="7" borderId="0" xfId="0" applyFill="1" applyAlignment="1">
      <alignment vertical="center"/>
    </xf>
    <xf numFmtId="0" fontId="4" fillId="11" borderId="0" xfId="0" applyFont="1" applyFill="1"/>
    <xf numFmtId="0" fontId="4" fillId="13" borderId="0" xfId="0" applyFont="1" applyFill="1"/>
    <xf numFmtId="0" fontId="4" fillId="0" borderId="16" xfId="0" applyFont="1" applyFill="1" applyBorder="1" applyAlignment="1">
      <alignment horizontal="center"/>
    </xf>
    <xf numFmtId="0" fontId="14" fillId="12" borderId="3" xfId="0" applyFont="1" applyFill="1" applyBorder="1" applyAlignment="1">
      <alignment vertical="center"/>
    </xf>
    <xf numFmtId="0" fontId="4" fillId="11" borderId="0" xfId="0" applyFont="1" applyFill="1" applyAlignment="1">
      <alignment vertical="center"/>
    </xf>
    <xf numFmtId="0" fontId="4" fillId="13" borderId="0" xfId="0" applyFont="1" applyFill="1" applyAlignment="1">
      <alignment vertical="center"/>
    </xf>
    <xf numFmtId="0" fontId="10" fillId="12" borderId="3" xfId="0" applyFont="1" applyFill="1" applyBorder="1" applyAlignment="1">
      <alignment vertical="center"/>
    </xf>
    <xf numFmtId="0" fontId="4" fillId="11" borderId="0" xfId="0" applyFont="1" applyFill="1" applyAlignment="1">
      <alignment horizontal="center"/>
    </xf>
    <xf numFmtId="0" fontId="14" fillId="12" borderId="3" xfId="0" applyFont="1" applyFill="1" applyBorder="1" applyAlignment="1">
      <alignment horizontal="center" vertical="center" wrapText="1"/>
    </xf>
    <xf numFmtId="0" fontId="12" fillId="11" borderId="0" xfId="0" applyFont="1" applyFill="1" applyAlignment="1">
      <alignment vertical="center"/>
    </xf>
    <xf numFmtId="0" fontId="4" fillId="3" borderId="0" xfId="0" applyFont="1" applyFill="1" applyAlignment="1">
      <alignment vertical="center"/>
    </xf>
    <xf numFmtId="10" fontId="6" fillId="0" borderId="0" xfId="1" applyNumberFormat="1" applyFont="1" applyFill="1" applyBorder="1" applyAlignment="1">
      <alignment horizontal="center" vertical="center"/>
    </xf>
    <xf numFmtId="0" fontId="20" fillId="13" borderId="0" xfId="0" applyFont="1" applyFill="1" applyAlignment="1">
      <alignment horizontal="center" vertical="center"/>
    </xf>
    <xf numFmtId="0" fontId="25" fillId="0" borderId="0" xfId="0" applyFont="1" applyAlignment="1">
      <alignment vertical="center"/>
    </xf>
    <xf numFmtId="0" fontId="16" fillId="7" borderId="0" xfId="0" applyFont="1" applyFill="1" applyAlignment="1">
      <alignment horizontal="center" vertical="center"/>
    </xf>
    <xf numFmtId="0" fontId="16" fillId="3" borderId="0" xfId="0" applyFont="1" applyFill="1" applyAlignment="1">
      <alignment vertical="center"/>
    </xf>
    <xf numFmtId="3" fontId="1" fillId="3" borderId="0" xfId="0" applyNumberFormat="1" applyFont="1" applyFill="1" applyAlignment="1">
      <alignment horizontal="center" vertical="center"/>
    </xf>
    <xf numFmtId="0" fontId="16" fillId="0" borderId="17" xfId="0" applyFont="1" applyBorder="1" applyAlignment="1">
      <alignment vertical="center"/>
    </xf>
    <xf numFmtId="0" fontId="16" fillId="0" borderId="17" xfId="0" applyFont="1" applyBorder="1" applyAlignment="1">
      <alignment horizontal="center" vertical="center"/>
    </xf>
    <xf numFmtId="0" fontId="0" fillId="0" borderId="0" xfId="0" applyAlignment="1">
      <alignment vertical="center"/>
    </xf>
    <xf numFmtId="0" fontId="14" fillId="0" borderId="0" xfId="0" applyFont="1" applyFill="1" applyBorder="1"/>
    <xf numFmtId="0" fontId="11" fillId="0" borderId="0" xfId="0" applyFont="1" applyAlignment="1">
      <alignment horizontal="center" vertical="center" wrapText="1"/>
    </xf>
    <xf numFmtId="164" fontId="15" fillId="0" borderId="0" xfId="0" applyNumberFormat="1" applyFont="1" applyAlignment="1">
      <alignment horizontal="center" vertical="center" wrapText="1"/>
    </xf>
    <xf numFmtId="10" fontId="15" fillId="0" borderId="0" xfId="0" applyNumberFormat="1" applyFont="1" applyAlignment="1">
      <alignment horizontal="center" vertical="center" wrapText="1"/>
    </xf>
    <xf numFmtId="0" fontId="15" fillId="0" borderId="0" xfId="0" applyFont="1" applyFill="1" applyAlignment="1">
      <alignment horizontal="center" vertical="center"/>
    </xf>
    <xf numFmtId="10" fontId="9" fillId="0" borderId="0" xfId="1" applyNumberFormat="1" applyFont="1" applyFill="1" applyBorder="1" applyAlignment="1">
      <alignment horizontal="center" vertical="center"/>
    </xf>
    <xf numFmtId="10" fontId="6" fillId="0" borderId="0" xfId="0" applyNumberFormat="1" applyFont="1" applyFill="1" applyAlignment="1">
      <alignment horizontal="center" vertical="center"/>
    </xf>
    <xf numFmtId="10" fontId="5" fillId="0" borderId="0" xfId="1" applyNumberFormat="1" applyFont="1" applyFill="1" applyBorder="1" applyAlignment="1">
      <alignment horizontal="center" vertical="center"/>
    </xf>
    <xf numFmtId="10" fontId="4" fillId="0" borderId="0" xfId="1" applyNumberFormat="1" applyFont="1" applyFill="1" applyBorder="1" applyAlignment="1">
      <alignment horizontal="center" vertical="center"/>
    </xf>
    <xf numFmtId="10" fontId="15" fillId="0" borderId="0" xfId="1" applyNumberFormat="1" applyFont="1" applyFill="1" applyBorder="1" applyAlignment="1">
      <alignment horizontal="center" vertical="center"/>
    </xf>
    <xf numFmtId="5" fontId="15" fillId="0" borderId="0" xfId="1" applyNumberFormat="1" applyFont="1" applyFill="1" applyBorder="1" applyAlignment="1">
      <alignment horizontal="center" vertical="center"/>
    </xf>
    <xf numFmtId="0" fontId="10" fillId="13" borderId="0" xfId="0" applyFont="1" applyFill="1" applyAlignment="1">
      <alignment vertical="center" wrapText="1"/>
    </xf>
    <xf numFmtId="0" fontId="4" fillId="0" borderId="0" xfId="0" applyFont="1" applyAlignment="1">
      <alignment horizontal="left" vertical="center" wrapText="1"/>
    </xf>
    <xf numFmtId="0" fontId="4" fillId="0" borderId="0" xfId="0" applyFont="1" applyAlignment="1">
      <alignment wrapText="1"/>
    </xf>
    <xf numFmtId="0" fontId="4" fillId="0" borderId="0" xfId="0" applyFont="1" applyAlignment="1">
      <alignment horizontal="center" vertical="center" wrapText="1"/>
    </xf>
    <xf numFmtId="0" fontId="14" fillId="11" borderId="0" xfId="0" applyFont="1" applyFill="1" applyBorder="1"/>
    <xf numFmtId="0" fontId="14" fillId="11" borderId="0" xfId="0" applyFont="1" applyFill="1"/>
    <xf numFmtId="37" fontId="15" fillId="0" borderId="16" xfId="0" applyNumberFormat="1" applyFont="1" applyFill="1" applyBorder="1" applyAlignment="1" applyProtection="1">
      <alignment horizontal="left" wrapText="1"/>
    </xf>
    <xf numFmtId="37" fontId="15" fillId="0" borderId="3" xfId="0" applyNumberFormat="1" applyFont="1" applyFill="1" applyBorder="1" applyAlignment="1" applyProtection="1">
      <alignment horizontal="left" wrapText="1"/>
    </xf>
    <xf numFmtId="37" fontId="15" fillId="0" borderId="0" xfId="0" applyNumberFormat="1" applyFont="1" applyFill="1" applyBorder="1" applyAlignment="1" applyProtection="1">
      <alignment horizontal="left" wrapText="1"/>
    </xf>
    <xf numFmtId="37" fontId="15" fillId="0" borderId="4" xfId="0" applyNumberFormat="1" applyFont="1" applyFill="1" applyBorder="1" applyAlignment="1" applyProtection="1">
      <alignment horizontal="left" wrapText="1"/>
    </xf>
    <xf numFmtId="0" fontId="4" fillId="0" borderId="4" xfId="0" applyFont="1" applyFill="1" applyBorder="1" applyAlignment="1">
      <alignment horizontal="center"/>
    </xf>
    <xf numFmtId="0" fontId="10" fillId="13" borderId="0" xfId="0" applyFont="1" applyFill="1" applyAlignment="1">
      <alignment horizontal="left" vertical="center"/>
    </xf>
    <xf numFmtId="5" fontId="6" fillId="3" borderId="0" xfId="0" applyNumberFormat="1" applyFont="1" applyFill="1"/>
    <xf numFmtId="5" fontId="4" fillId="3" borderId="0" xfId="0" applyNumberFormat="1" applyFont="1" applyFill="1"/>
    <xf numFmtId="5" fontId="4" fillId="3" borderId="0" xfId="0" applyNumberFormat="1" applyFont="1" applyFill="1" applyAlignment="1">
      <alignment horizontal="center"/>
    </xf>
    <xf numFmtId="5" fontId="6" fillId="3" borderId="0" xfId="0" applyNumberFormat="1" applyFont="1" applyFill="1" applyAlignment="1">
      <alignment vertical="center"/>
    </xf>
    <xf numFmtId="5" fontId="4" fillId="3" borderId="0" xfId="0" applyNumberFormat="1" applyFont="1" applyFill="1" applyAlignment="1">
      <alignment vertical="center"/>
    </xf>
    <xf numFmtId="5" fontId="4" fillId="3" borderId="0" xfId="0" applyNumberFormat="1" applyFont="1" applyFill="1" applyAlignment="1">
      <alignment horizontal="center" vertical="center"/>
    </xf>
    <xf numFmtId="5" fontId="4" fillId="3" borderId="3" xfId="0" applyNumberFormat="1" applyFont="1" applyFill="1" applyBorder="1" applyAlignment="1">
      <alignment vertical="center"/>
    </xf>
    <xf numFmtId="5" fontId="4" fillId="3" borderId="18" xfId="0" applyNumberFormat="1" applyFont="1" applyFill="1" applyBorder="1" applyAlignment="1">
      <alignment vertical="center"/>
    </xf>
    <xf numFmtId="5" fontId="4" fillId="3" borderId="7" xfId="0" applyNumberFormat="1" applyFont="1" applyFill="1" applyBorder="1" applyAlignment="1">
      <alignment vertical="center"/>
    </xf>
    <xf numFmtId="5" fontId="4" fillId="3" borderId="6" xfId="0" applyNumberFormat="1" applyFont="1" applyFill="1" applyBorder="1" applyAlignment="1">
      <alignment vertical="center"/>
    </xf>
    <xf numFmtId="5" fontId="4" fillId="3" borderId="12" xfId="0" applyNumberFormat="1" applyFont="1" applyFill="1" applyBorder="1" applyAlignment="1">
      <alignment vertical="center"/>
    </xf>
    <xf numFmtId="5" fontId="4" fillId="3" borderId="10" xfId="0" applyNumberFormat="1" applyFont="1" applyFill="1" applyBorder="1" applyAlignment="1">
      <alignment vertical="center"/>
    </xf>
    <xf numFmtId="5" fontId="4" fillId="3" borderId="0" xfId="0" applyNumberFormat="1" applyFont="1" applyFill="1" applyBorder="1" applyAlignment="1">
      <alignment vertical="center"/>
    </xf>
    <xf numFmtId="5" fontId="4" fillId="3" borderId="19" xfId="0" applyNumberFormat="1" applyFont="1" applyFill="1" applyBorder="1" applyAlignment="1">
      <alignment vertical="center"/>
    </xf>
    <xf numFmtId="5" fontId="4" fillId="3" borderId="18" xfId="0" applyNumberFormat="1" applyFont="1" applyFill="1" applyBorder="1" applyAlignment="1">
      <alignment horizontal="left" vertical="center"/>
    </xf>
    <xf numFmtId="5" fontId="4" fillId="3" borderId="18" xfId="0" applyNumberFormat="1" applyFont="1" applyFill="1" applyBorder="1" applyAlignment="1">
      <alignment horizontal="right" vertical="center"/>
    </xf>
    <xf numFmtId="5" fontId="5" fillId="3" borderId="7" xfId="0" applyNumberFormat="1" applyFont="1" applyFill="1" applyBorder="1" applyAlignment="1">
      <alignment horizontal="left" vertical="center"/>
    </xf>
    <xf numFmtId="5" fontId="5" fillId="3" borderId="6" xfId="0" applyNumberFormat="1" applyFont="1" applyFill="1" applyBorder="1" applyAlignment="1">
      <alignment vertical="center"/>
    </xf>
    <xf numFmtId="5" fontId="15" fillId="3" borderId="6" xfId="0" applyNumberFormat="1" applyFont="1" applyFill="1" applyBorder="1" applyAlignment="1">
      <alignment vertical="center"/>
    </xf>
    <xf numFmtId="5" fontId="28" fillId="3" borderId="6" xfId="0" applyNumberFormat="1" applyFont="1" applyFill="1" applyBorder="1" applyAlignment="1">
      <alignment vertical="center"/>
    </xf>
    <xf numFmtId="5" fontId="29" fillId="3" borderId="6" xfId="0" applyNumberFormat="1" applyFont="1" applyFill="1" applyBorder="1" applyAlignment="1">
      <alignment vertical="center"/>
    </xf>
    <xf numFmtId="5" fontId="29" fillId="3" borderId="7" xfId="0" applyNumberFormat="1" applyFont="1" applyFill="1" applyBorder="1" applyAlignment="1">
      <alignment vertical="center"/>
    </xf>
    <xf numFmtId="5" fontId="32" fillId="3" borderId="6" xfId="0" applyNumberFormat="1" applyFont="1" applyFill="1" applyBorder="1" applyAlignment="1">
      <alignment vertical="center"/>
    </xf>
    <xf numFmtId="5" fontId="32" fillId="3" borderId="7" xfId="0" applyNumberFormat="1" applyFont="1" applyFill="1" applyBorder="1" applyAlignment="1">
      <alignment vertical="center"/>
    </xf>
    <xf numFmtId="5" fontId="28" fillId="3" borderId="0" xfId="0" applyNumberFormat="1" applyFont="1" applyFill="1" applyAlignment="1">
      <alignment horizontal="left" vertical="center"/>
    </xf>
    <xf numFmtId="5" fontId="15" fillId="3" borderId="7" xfId="0" applyNumberFormat="1" applyFont="1" applyFill="1" applyBorder="1" applyAlignment="1">
      <alignment vertical="center"/>
    </xf>
    <xf numFmtId="0" fontId="0" fillId="3" borderId="0" xfId="0" applyFill="1"/>
    <xf numFmtId="0" fontId="6" fillId="12" borderId="0" xfId="0" applyFont="1" applyFill="1"/>
    <xf numFmtId="0" fontId="4" fillId="12" borderId="0" xfId="0" applyFont="1" applyFill="1"/>
    <xf numFmtId="0" fontId="4" fillId="12" borderId="0" xfId="0" applyFont="1" applyFill="1" applyAlignment="1">
      <alignment horizontal="center"/>
    </xf>
    <xf numFmtId="7" fontId="15" fillId="7" borderId="0" xfId="0" applyNumberFormat="1" applyFont="1" applyFill="1" applyAlignment="1">
      <alignment horizontal="center" vertical="center"/>
    </xf>
    <xf numFmtId="7" fontId="4" fillId="7" borderId="0" xfId="0" applyNumberFormat="1" applyFont="1" applyFill="1" applyAlignment="1">
      <alignment horizontal="center" vertical="center"/>
    </xf>
    <xf numFmtId="0" fontId="34" fillId="0" borderId="0" xfId="0" applyFont="1" applyAlignment="1">
      <alignment vertical="center" wrapText="1"/>
    </xf>
    <xf numFmtId="0" fontId="12" fillId="0" borderId="0" xfId="0" applyFont="1" applyAlignment="1">
      <alignment wrapText="1"/>
    </xf>
    <xf numFmtId="0" fontId="34" fillId="0" borderId="0" xfId="0" applyFont="1" applyFill="1" applyAlignment="1">
      <alignment vertical="center" wrapText="1"/>
    </xf>
    <xf numFmtId="0" fontId="12" fillId="0" borderId="0" xfId="0" applyFont="1" applyFill="1" applyAlignment="1">
      <alignment wrapText="1"/>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35" fillId="0" borderId="0" xfId="0" applyFont="1" applyAlignment="1">
      <alignment vertical="center"/>
    </xf>
    <xf numFmtId="0" fontId="14" fillId="0" borderId="0" xfId="0" applyFont="1" applyFill="1" applyAlignment="1">
      <alignment vertical="center"/>
    </xf>
    <xf numFmtId="0" fontId="36" fillId="0" borderId="0" xfId="0" applyFont="1" applyAlignment="1">
      <alignment vertical="center"/>
    </xf>
    <xf numFmtId="0" fontId="14" fillId="12" borderId="0" xfId="0" applyFont="1" applyFill="1" applyBorder="1" applyAlignment="1">
      <alignment vertical="center"/>
    </xf>
    <xf numFmtId="0" fontId="14" fillId="3" borderId="0" xfId="0" applyFont="1" applyFill="1" applyBorder="1" applyAlignment="1">
      <alignment vertical="center"/>
    </xf>
    <xf numFmtId="0" fontId="38" fillId="0" borderId="0" xfId="0" applyFont="1" applyAlignment="1">
      <alignment vertical="center"/>
    </xf>
    <xf numFmtId="0" fontId="38" fillId="3" borderId="0" xfId="0" applyFont="1" applyFill="1" applyAlignment="1">
      <alignment vertical="center"/>
    </xf>
    <xf numFmtId="0" fontId="37" fillId="3" borderId="0" xfId="0" applyFont="1" applyFill="1" applyAlignment="1">
      <alignment vertical="center"/>
    </xf>
    <xf numFmtId="0" fontId="14" fillId="12" borderId="0" xfId="0" applyFont="1" applyFill="1" applyBorder="1" applyAlignment="1">
      <alignment vertical="center" wrapText="1"/>
    </xf>
    <xf numFmtId="0" fontId="4" fillId="7" borderId="0" xfId="0" applyFont="1" applyFill="1" applyAlignment="1">
      <alignment horizontal="center" vertical="center"/>
    </xf>
    <xf numFmtId="0" fontId="39" fillId="13" borderId="0" xfId="0" applyFont="1" applyFill="1" applyAlignment="1">
      <alignment horizontal="center" vertical="center" wrapText="1"/>
    </xf>
    <xf numFmtId="0" fontId="0" fillId="11" borderId="0" xfId="0" applyFill="1"/>
    <xf numFmtId="0" fontId="10" fillId="11" borderId="0" xfId="0" applyFont="1" applyFill="1" applyAlignment="1">
      <alignment vertical="center" wrapText="1"/>
    </xf>
    <xf numFmtId="0" fontId="20" fillId="11" borderId="0" xfId="0" applyFont="1" applyFill="1" applyAlignment="1">
      <alignment horizontal="center" vertical="center"/>
    </xf>
    <xf numFmtId="0" fontId="10" fillId="0" borderId="0" xfId="0" applyFont="1" applyFill="1" applyAlignment="1">
      <alignment vertical="center" wrapText="1"/>
    </xf>
    <xf numFmtId="0" fontId="20" fillId="0" borderId="0" xfId="0" applyFont="1" applyFill="1" applyAlignment="1">
      <alignment horizontal="center" vertical="center"/>
    </xf>
    <xf numFmtId="0" fontId="10" fillId="12" borderId="3" xfId="0" applyFont="1" applyFill="1" applyBorder="1" applyAlignment="1">
      <alignment vertical="center" wrapText="1"/>
    </xf>
    <xf numFmtId="0" fontId="20" fillId="12" borderId="3" xfId="0" applyFont="1" applyFill="1" applyBorder="1" applyAlignment="1">
      <alignment horizontal="center" vertical="center"/>
    </xf>
    <xf numFmtId="0" fontId="39" fillId="0" borderId="0" xfId="0" applyFont="1" applyFill="1" applyAlignment="1">
      <alignment horizontal="center" vertical="center" wrapText="1"/>
    </xf>
    <xf numFmtId="0" fontId="0" fillId="0" borderId="0" xfId="0" applyFill="1"/>
    <xf numFmtId="0" fontId="16" fillId="6" borderId="0" xfId="0" applyFont="1" applyFill="1" applyAlignment="1">
      <alignment vertical="center" wrapText="1"/>
    </xf>
    <xf numFmtId="0" fontId="16" fillId="0" borderId="0" xfId="0" applyFont="1" applyAlignment="1">
      <alignment vertical="center" wrapText="1"/>
    </xf>
    <xf numFmtId="0" fontId="16" fillId="9" borderId="0" xfId="0" applyFont="1" applyFill="1" applyAlignment="1">
      <alignment vertical="center" wrapText="1"/>
    </xf>
    <xf numFmtId="0" fontId="16" fillId="0" borderId="0" xfId="0" applyFont="1" applyAlignment="1">
      <alignment horizontal="left" vertical="center" wrapText="1"/>
    </xf>
    <xf numFmtId="0" fontId="20" fillId="8" borderId="0" xfId="0" applyFont="1" applyFill="1" applyAlignment="1">
      <alignment vertical="center" wrapText="1"/>
    </xf>
    <xf numFmtId="0" fontId="0" fillId="6" borderId="0" xfId="0" applyFill="1" applyAlignment="1">
      <alignment vertical="center" wrapText="1"/>
    </xf>
    <xf numFmtId="0" fontId="40" fillId="13" borderId="0" xfId="0" applyFont="1" applyFill="1" applyAlignment="1">
      <alignment horizontal="left" vertical="center" wrapText="1"/>
    </xf>
    <xf numFmtId="0" fontId="41" fillId="13" borderId="0" xfId="0" applyFont="1" applyFill="1" applyAlignment="1">
      <alignment horizontal="left" vertical="center" wrapText="1"/>
    </xf>
    <xf numFmtId="0" fontId="10" fillId="13" borderId="0" xfId="0" applyFont="1" applyFill="1" applyAlignment="1">
      <alignment horizontal="left" vertical="center" wrapText="1"/>
    </xf>
    <xf numFmtId="0" fontId="0" fillId="0" borderId="0" xfId="0" applyAlignment="1">
      <alignment horizontal="left" vertical="center" wrapText="1"/>
    </xf>
    <xf numFmtId="0" fontId="35" fillId="0" borderId="0" xfId="0" applyFont="1" applyAlignment="1">
      <alignment vertical="center" wrapText="1"/>
    </xf>
    <xf numFmtId="0" fontId="0" fillId="0" borderId="0" xfId="0" applyAlignment="1">
      <alignment vertical="center" wrapText="1"/>
    </xf>
    <xf numFmtId="0" fontId="36" fillId="0" borderId="0" xfId="0" applyFont="1" applyAlignment="1">
      <alignment vertical="center" wrapText="1"/>
    </xf>
    <xf numFmtId="0" fontId="4" fillId="0" borderId="0" xfId="0" applyFont="1" applyAlignment="1">
      <alignment vertical="center" wrapText="1"/>
    </xf>
    <xf numFmtId="0" fontId="34" fillId="3" borderId="0" xfId="0" applyFont="1" applyFill="1" applyAlignment="1">
      <alignment vertical="center" wrapText="1"/>
    </xf>
    <xf numFmtId="0" fontId="12" fillId="3" borderId="0" xfId="0" applyFont="1" applyFill="1" applyAlignment="1">
      <alignment wrapText="1"/>
    </xf>
    <xf numFmtId="0" fontId="34" fillId="0" borderId="0" xfId="0" applyFont="1" applyAlignment="1">
      <alignment vertical="center" wrapText="1"/>
    </xf>
    <xf numFmtId="0" fontId="0" fillId="0" borderId="0" xfId="0" applyAlignment="1">
      <alignment wrapText="1"/>
    </xf>
    <xf numFmtId="0" fontId="34" fillId="0" borderId="0" xfId="0" applyFont="1" applyFill="1" applyAlignment="1">
      <alignment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4" fillId="3" borderId="0" xfId="0" applyFont="1" applyFill="1" applyAlignment="1">
      <alignment horizontal="left" vertical="center" wrapText="1"/>
    </xf>
    <xf numFmtId="0" fontId="4" fillId="0" borderId="0" xfId="0" applyFont="1" applyFill="1" applyAlignment="1">
      <alignment horizontal="center" vertical="center" wrapText="1"/>
    </xf>
    <xf numFmtId="0" fontId="15" fillId="0" borderId="0" xfId="0" applyFont="1" applyAlignment="1">
      <alignment horizontal="center" vertical="center" wrapText="1"/>
    </xf>
    <xf numFmtId="0" fontId="11" fillId="0" borderId="0" xfId="0" applyFont="1" applyAlignment="1">
      <alignment horizontal="center" vertical="center" wrapText="1"/>
    </xf>
    <xf numFmtId="0" fontId="4" fillId="3" borderId="0" xfId="0" applyFont="1" applyFill="1" applyAlignment="1">
      <alignment wrapText="1"/>
    </xf>
    <xf numFmtId="0" fontId="4" fillId="0" borderId="0" xfId="0" applyFont="1" applyAlignment="1">
      <alignment wrapText="1"/>
    </xf>
    <xf numFmtId="0" fontId="4" fillId="0" borderId="0" xfId="0" applyFont="1" applyAlignment="1">
      <alignment horizontal="left" vertical="center" wrapText="1"/>
    </xf>
    <xf numFmtId="0" fontId="4" fillId="4" borderId="0" xfId="0" applyFont="1" applyFill="1" applyAlignment="1">
      <alignment horizontal="left" vertical="center" wrapText="1"/>
    </xf>
    <xf numFmtId="0" fontId="4" fillId="0" borderId="0" xfId="0" applyFont="1" applyFill="1" applyAlignment="1">
      <alignment horizontal="left" vertical="center" wrapText="1"/>
    </xf>
    <xf numFmtId="5" fontId="4" fillId="3" borderId="4" xfId="0" applyNumberFormat="1" applyFont="1" applyFill="1" applyBorder="1" applyAlignment="1">
      <alignment horizontal="center" vertical="center" wrapText="1"/>
    </xf>
    <xf numFmtId="0" fontId="0" fillId="0" borderId="4" xfId="0" applyBorder="1" applyAlignment="1">
      <alignment horizontal="center" vertical="center" wrapText="1"/>
    </xf>
    <xf numFmtId="7" fontId="15" fillId="7" borderId="0" xfId="0" applyNumberFormat="1" applyFont="1" applyFill="1" applyAlignment="1">
      <alignment horizontal="center" vertical="center" wrapText="1"/>
    </xf>
    <xf numFmtId="5" fontId="5" fillId="3" borderId="0" xfId="0" applyNumberFormat="1" applyFont="1" applyFill="1" applyAlignment="1">
      <alignment vertical="center" wrapText="1"/>
    </xf>
    <xf numFmtId="0" fontId="27" fillId="0" borderId="0" xfId="0" applyFont="1" applyAlignment="1">
      <alignment vertical="center" wrapText="1"/>
    </xf>
    <xf numFmtId="5" fontId="29" fillId="3" borderId="0" xfId="0" applyNumberFormat="1" applyFont="1" applyFill="1" applyAlignment="1">
      <alignment vertical="center" wrapText="1"/>
    </xf>
    <xf numFmtId="0" fontId="30" fillId="0" borderId="0" xfId="0" applyFont="1" applyAlignment="1">
      <alignment vertical="center" wrapText="1"/>
    </xf>
    <xf numFmtId="5" fontId="28" fillId="3" borderId="0" xfId="0" applyNumberFormat="1" applyFont="1" applyFill="1" applyAlignment="1">
      <alignment vertical="center" wrapText="1"/>
    </xf>
    <xf numFmtId="0" fontId="31" fillId="0" borderId="0" xfId="0" applyFont="1" applyAlignment="1">
      <alignment vertical="center" wrapText="1"/>
    </xf>
    <xf numFmtId="5" fontId="32" fillId="3" borderId="0" xfId="0" applyNumberFormat="1" applyFont="1" applyFill="1" applyAlignment="1">
      <alignment vertical="center" wrapText="1"/>
    </xf>
    <xf numFmtId="0" fontId="33" fillId="0" borderId="0" xfId="0" applyFont="1" applyAlignment="1">
      <alignment vertical="center" wrapText="1"/>
    </xf>
    <xf numFmtId="0" fontId="6" fillId="0" borderId="0" xfId="0" applyFont="1" applyAlignment="1">
      <alignment horizontal="left" vertical="center" wrapText="1"/>
    </xf>
    <xf numFmtId="0" fontId="15" fillId="6" borderId="0" xfId="0" applyFont="1" applyFill="1" applyAlignment="1">
      <alignment vertical="center" wrapText="1"/>
    </xf>
    <xf numFmtId="0" fontId="11" fillId="0" borderId="0" xfId="0" applyFont="1" applyAlignment="1">
      <alignment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6" fillId="0" borderId="0" xfId="0" applyFont="1" applyFill="1" applyBorder="1" applyAlignment="1">
      <alignment horizontal="center" vertical="center" wrapText="1"/>
    </xf>
    <xf numFmtId="0" fontId="7" fillId="0" borderId="4" xfId="0" applyFont="1" applyBorder="1" applyAlignment="1">
      <alignment horizontal="center" vertical="center" wrapText="1"/>
    </xf>
    <xf numFmtId="0" fontId="6" fillId="0" borderId="0" xfId="0" applyFont="1" applyBorder="1" applyAlignment="1">
      <alignment horizontal="center" vertical="center" wrapText="1"/>
    </xf>
    <xf numFmtId="0" fontId="15" fillId="0" borderId="0" xfId="0" applyFont="1" applyFill="1" applyBorder="1" applyAlignment="1">
      <alignment wrapText="1"/>
    </xf>
    <xf numFmtId="0" fontId="11" fillId="0" borderId="0" xfId="0" applyFont="1" applyAlignment="1">
      <alignment wrapText="1"/>
    </xf>
    <xf numFmtId="0" fontId="9" fillId="3" borderId="0" xfId="0" applyFont="1" applyFill="1" applyBorder="1" applyAlignment="1">
      <alignment vertical="center" wrapText="1"/>
    </xf>
    <xf numFmtId="0" fontId="7" fillId="0" borderId="0" xfId="0" applyFont="1" applyAlignment="1">
      <alignment vertical="center" wrapText="1"/>
    </xf>
    <xf numFmtId="0" fontId="6" fillId="3" borderId="0" xfId="0" applyFont="1" applyFill="1" applyAlignment="1">
      <alignment horizontal="center" vertical="center" wrapText="1"/>
    </xf>
    <xf numFmtId="0" fontId="6" fillId="0" borderId="0" xfId="0" applyFont="1" applyAlignment="1">
      <alignment horizontal="center" vertical="center" wrapText="1"/>
    </xf>
    <xf numFmtId="0" fontId="15" fillId="0" borderId="0" xfId="0" applyFont="1" applyFill="1" applyBorder="1" applyAlignment="1">
      <alignment vertical="center" wrapText="1"/>
    </xf>
    <xf numFmtId="0" fontId="18" fillId="5" borderId="0" xfId="0" applyFont="1" applyFill="1" applyAlignment="1">
      <alignment horizontal="center" vertical="center" wrapText="1"/>
    </xf>
    <xf numFmtId="0" fontId="6" fillId="0" borderId="0" xfId="0" applyFont="1" applyAlignment="1">
      <alignment wrapText="1"/>
    </xf>
    <xf numFmtId="0" fontId="15" fillId="0" borderId="0" xfId="0" applyFont="1" applyAlignment="1">
      <alignment horizontal="left" vertical="center" wrapText="1"/>
    </xf>
    <xf numFmtId="0" fontId="4" fillId="0" borderId="0" xfId="0" applyFont="1" applyFill="1" applyAlignment="1">
      <alignment vertical="center" wrapText="1"/>
    </xf>
    <xf numFmtId="0" fontId="4" fillId="3" borderId="0" xfId="0" applyFont="1" applyFill="1" applyAlignment="1">
      <alignment vertical="center" wrapText="1"/>
    </xf>
    <xf numFmtId="0" fontId="4" fillId="0" borderId="0" xfId="0" applyFont="1" applyFill="1" applyAlignment="1">
      <alignment wrapText="1"/>
    </xf>
    <xf numFmtId="0" fontId="23" fillId="5" borderId="13" xfId="0" applyFont="1" applyFill="1" applyBorder="1" applyAlignment="1">
      <alignment horizontal="center" wrapText="1"/>
    </xf>
    <xf numFmtId="0" fontId="14" fillId="5" borderId="14" xfId="0" applyFont="1" applyFill="1" applyBorder="1" applyAlignment="1">
      <alignment horizontal="center" wrapText="1"/>
    </xf>
    <xf numFmtId="0" fontId="14" fillId="5" borderId="14" xfId="0" applyFont="1" applyFill="1" applyBorder="1" applyAlignment="1">
      <alignment wrapText="1"/>
    </xf>
    <xf numFmtId="0" fontId="19" fillId="0" borderId="0" xfId="0" applyFont="1" applyAlignment="1">
      <alignment horizontal="center" vertical="center" wrapText="1"/>
    </xf>
    <xf numFmtId="0" fontId="4" fillId="13" borderId="0" xfId="0" applyFont="1" applyFill="1" applyAlignment="1">
      <alignment horizontal="left" vertical="center" wrapText="1"/>
    </xf>
    <xf numFmtId="0" fontId="4" fillId="13" borderId="0" xfId="0" applyFont="1" applyFill="1" applyAlignment="1">
      <alignment wrapText="1"/>
    </xf>
  </cellXfs>
  <cellStyles count="3">
    <cellStyle name="Normal" xfId="0" builtinId="0"/>
    <cellStyle name="Normal 2" xfId="2"/>
    <cellStyle name="Percent" xfId="1" builtinId="5"/>
  </cellStyles>
  <dxfs count="0"/>
  <tableStyles count="0" defaultTableStyle="TableStyleMedium2" defaultPivotStyle="PivotStyleLight16"/>
  <colors>
    <mruColors>
      <color rgb="FFCC3300"/>
      <color rgb="FFC5F8A8"/>
      <color rgb="FFF3F9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5"/>
  <sheetViews>
    <sheetView topLeftCell="A130" zoomScale="60" zoomScaleNormal="60" workbookViewId="0">
      <selection activeCell="H142" sqref="H142"/>
    </sheetView>
  </sheetViews>
  <sheetFormatPr defaultColWidth="9.140625" defaultRowHeight="15" x14ac:dyDescent="0.25"/>
  <cols>
    <col min="1" max="3" width="5.7109375" style="141" customWidth="1"/>
    <col min="4" max="5" width="1.7109375" style="141" customWidth="1"/>
    <col min="6" max="6" width="30.7109375" style="141" customWidth="1"/>
    <col min="7" max="7" width="1.7109375" style="141" customWidth="1"/>
    <col min="8" max="8" width="40.7109375" style="141" customWidth="1"/>
    <col min="9" max="9" width="100.7109375" style="141" customWidth="1"/>
    <col min="10" max="16384" width="9.140625" style="141"/>
  </cols>
  <sheetData>
    <row r="1" spans="1:9" x14ac:dyDescent="0.25">
      <c r="A1" s="147" t="s">
        <v>190</v>
      </c>
      <c r="B1" s="148">
        <v>4.1666666666666664E-2</v>
      </c>
      <c r="C1" s="148">
        <v>0.125</v>
      </c>
      <c r="D1" s="147" t="s">
        <v>401</v>
      </c>
      <c r="E1" s="147"/>
      <c r="F1" s="147"/>
      <c r="G1" s="149"/>
      <c r="H1" s="147" t="s">
        <v>191</v>
      </c>
      <c r="I1" s="147"/>
    </row>
    <row r="2" spans="1:9" x14ac:dyDescent="0.25">
      <c r="A2" s="58"/>
      <c r="B2" s="58"/>
      <c r="C2" s="58"/>
      <c r="D2" s="58"/>
      <c r="E2" s="58"/>
      <c r="F2" s="58"/>
      <c r="G2" s="58"/>
      <c r="H2" s="150" t="s">
        <v>338</v>
      </c>
      <c r="I2" s="58"/>
    </row>
    <row r="3" spans="1:9" x14ac:dyDescent="0.25">
      <c r="A3" s="151" t="s">
        <v>193</v>
      </c>
      <c r="B3" s="152"/>
      <c r="C3" s="152" t="s">
        <v>208</v>
      </c>
      <c r="D3" s="151"/>
      <c r="E3" s="151"/>
      <c r="F3" s="151"/>
      <c r="G3" s="151"/>
      <c r="H3" s="153"/>
      <c r="I3" s="151"/>
    </row>
    <row r="4" spans="1:9" x14ac:dyDescent="0.25">
      <c r="A4" s="58"/>
      <c r="B4" s="59"/>
      <c r="C4" s="59"/>
      <c r="D4" s="58"/>
      <c r="E4" s="58"/>
      <c r="F4" s="166" t="s">
        <v>406</v>
      </c>
      <c r="G4" s="58"/>
      <c r="H4" s="165" t="s">
        <v>411</v>
      </c>
      <c r="I4" s="58"/>
    </row>
    <row r="5" spans="1:9" ht="25.5" x14ac:dyDescent="0.25">
      <c r="A5" s="58"/>
      <c r="B5" s="59"/>
      <c r="C5" s="59"/>
      <c r="D5" s="58"/>
      <c r="E5" s="58"/>
      <c r="F5" s="58" t="s">
        <v>275</v>
      </c>
      <c r="G5" s="58"/>
      <c r="H5" s="142" t="s">
        <v>284</v>
      </c>
      <c r="I5" s="58" t="s">
        <v>285</v>
      </c>
    </row>
    <row r="6" spans="1:9" x14ac:dyDescent="0.25">
      <c r="A6" s="58"/>
      <c r="B6" s="59"/>
      <c r="C6" s="59"/>
      <c r="D6" s="58"/>
      <c r="E6" s="58"/>
      <c r="F6" s="58"/>
      <c r="G6" s="58"/>
      <c r="H6" s="142" t="s">
        <v>310</v>
      </c>
      <c r="I6" s="58" t="s">
        <v>283</v>
      </c>
    </row>
    <row r="7" spans="1:9" x14ac:dyDescent="0.25">
      <c r="A7" s="58"/>
      <c r="B7" s="59"/>
      <c r="C7" s="59"/>
      <c r="D7" s="58"/>
      <c r="E7" s="58"/>
      <c r="F7" s="58"/>
      <c r="G7" s="58"/>
      <c r="H7" s="165" t="s">
        <v>286</v>
      </c>
      <c r="I7" s="58" t="s">
        <v>287</v>
      </c>
    </row>
    <row r="8" spans="1:9" x14ac:dyDescent="0.25">
      <c r="A8" s="58"/>
      <c r="B8" s="59"/>
      <c r="C8" s="59"/>
      <c r="D8" s="58"/>
      <c r="E8" s="58"/>
      <c r="F8" s="58"/>
      <c r="G8" s="58"/>
      <c r="H8" s="142"/>
      <c r="I8" s="58" t="s">
        <v>404</v>
      </c>
    </row>
    <row r="9" spans="1:9" x14ac:dyDescent="0.25">
      <c r="A9" s="58"/>
      <c r="B9" s="59"/>
      <c r="C9" s="59"/>
      <c r="D9" s="58"/>
      <c r="E9" s="58"/>
      <c r="F9" s="58" t="s">
        <v>236</v>
      </c>
      <c r="G9" s="58"/>
      <c r="H9" s="58" t="s">
        <v>311</v>
      </c>
      <c r="I9" s="58" t="s">
        <v>312</v>
      </c>
    </row>
    <row r="10" spans="1:9" x14ac:dyDescent="0.25">
      <c r="A10" s="58"/>
      <c r="B10" s="59"/>
      <c r="C10" s="59"/>
      <c r="D10" s="58"/>
      <c r="E10" s="58"/>
      <c r="F10" s="58"/>
      <c r="G10" s="58"/>
      <c r="H10" s="58"/>
      <c r="I10" s="58"/>
    </row>
    <row r="11" spans="1:9" x14ac:dyDescent="0.25">
      <c r="A11" s="58"/>
      <c r="B11" s="59"/>
      <c r="C11" s="59"/>
      <c r="D11" s="58"/>
      <c r="E11" s="58"/>
      <c r="F11" s="168" t="s">
        <v>409</v>
      </c>
      <c r="G11" s="168"/>
      <c r="H11" s="168"/>
      <c r="I11" s="168" t="s">
        <v>313</v>
      </c>
    </row>
    <row r="12" spans="1:9" x14ac:dyDescent="0.25">
      <c r="A12" s="58"/>
      <c r="B12" s="59"/>
      <c r="C12" s="59"/>
      <c r="D12" s="58"/>
      <c r="E12" s="58"/>
      <c r="F12" s="58"/>
      <c r="G12" s="58"/>
      <c r="H12" s="58"/>
      <c r="I12" s="58" t="s">
        <v>408</v>
      </c>
    </row>
    <row r="13" spans="1:9" x14ac:dyDescent="0.25">
      <c r="A13" s="58"/>
      <c r="B13" s="59"/>
      <c r="C13" s="59"/>
      <c r="D13" s="58"/>
      <c r="E13" s="58"/>
      <c r="F13" s="166" t="s">
        <v>410</v>
      </c>
      <c r="G13" s="58"/>
      <c r="H13" s="166" t="s">
        <v>407</v>
      </c>
      <c r="I13" s="58" t="s">
        <v>276</v>
      </c>
    </row>
    <row r="14" spans="1:9" x14ac:dyDescent="0.25">
      <c r="A14" s="58"/>
      <c r="B14" s="59"/>
      <c r="C14" s="59"/>
      <c r="D14" s="58"/>
      <c r="E14" s="58"/>
      <c r="F14" s="58"/>
      <c r="G14" s="58"/>
      <c r="H14" s="166" t="s">
        <v>403</v>
      </c>
      <c r="I14" s="166" t="s">
        <v>405</v>
      </c>
    </row>
    <row r="15" spans="1:9" x14ac:dyDescent="0.25">
      <c r="A15" s="58"/>
      <c r="B15" s="59"/>
      <c r="C15" s="59"/>
      <c r="D15" s="58"/>
      <c r="E15" s="58"/>
      <c r="F15" s="166" t="s">
        <v>407</v>
      </c>
      <c r="G15" s="58"/>
      <c r="H15" s="58" t="s">
        <v>288</v>
      </c>
      <c r="I15" s="58" t="s">
        <v>315</v>
      </c>
    </row>
    <row r="16" spans="1:9" x14ac:dyDescent="0.25">
      <c r="A16" s="58"/>
      <c r="B16" s="59"/>
      <c r="C16" s="59"/>
      <c r="D16" s="58"/>
      <c r="E16" s="58"/>
      <c r="F16" s="58"/>
      <c r="G16" s="58"/>
      <c r="H16" s="58"/>
      <c r="I16" s="58"/>
    </row>
    <row r="17" spans="1:9" x14ac:dyDescent="0.25">
      <c r="A17" s="151" t="s">
        <v>205</v>
      </c>
      <c r="B17" s="152"/>
      <c r="C17" s="152" t="s">
        <v>245</v>
      </c>
      <c r="D17" s="151"/>
      <c r="E17" s="151"/>
      <c r="F17" s="151"/>
      <c r="G17" s="151"/>
      <c r="H17" s="153"/>
      <c r="I17" s="151"/>
    </row>
    <row r="18" spans="1:9" x14ac:dyDescent="0.25">
      <c r="A18" s="154"/>
      <c r="B18" s="155"/>
      <c r="C18" s="155"/>
      <c r="D18" s="154"/>
      <c r="E18" s="167"/>
      <c r="F18" s="154"/>
      <c r="G18" s="154"/>
      <c r="H18" s="156"/>
      <c r="I18" s="154"/>
    </row>
    <row r="19" spans="1:9" x14ac:dyDescent="0.25">
      <c r="A19" s="58"/>
      <c r="B19" s="59"/>
      <c r="C19" s="59"/>
      <c r="D19" s="58"/>
      <c r="E19" s="167"/>
      <c r="F19" s="60" t="s">
        <v>413</v>
      </c>
      <c r="G19" s="60"/>
      <c r="H19" s="271" t="s">
        <v>314</v>
      </c>
      <c r="I19" s="272"/>
    </row>
    <row r="20" spans="1:9" x14ac:dyDescent="0.25">
      <c r="A20" s="58"/>
      <c r="B20" s="59" t="s">
        <v>412</v>
      </c>
      <c r="C20" s="59"/>
      <c r="D20" s="58"/>
      <c r="E20" s="167"/>
      <c r="F20" s="60" t="s">
        <v>414</v>
      </c>
      <c r="G20" s="60"/>
      <c r="H20" s="60" t="s">
        <v>277</v>
      </c>
      <c r="I20" s="60"/>
    </row>
    <row r="21" spans="1:9" x14ac:dyDescent="0.25">
      <c r="A21" s="58"/>
      <c r="B21" s="59"/>
      <c r="C21" s="59"/>
      <c r="D21" s="58"/>
      <c r="E21" s="167"/>
      <c r="F21" s="167" t="s">
        <v>247</v>
      </c>
      <c r="G21" s="167"/>
      <c r="H21" s="273" t="s">
        <v>248</v>
      </c>
      <c r="I21" s="273"/>
    </row>
    <row r="22" spans="1:9" x14ac:dyDescent="0.25">
      <c r="A22" s="58"/>
      <c r="B22" s="59"/>
      <c r="C22" s="59"/>
      <c r="D22" s="58"/>
      <c r="E22" s="58"/>
      <c r="F22" s="58"/>
      <c r="G22" s="58"/>
      <c r="H22" s="58"/>
      <c r="I22" s="58"/>
    </row>
    <row r="23" spans="1:9" x14ac:dyDescent="0.25">
      <c r="A23" s="147" t="s">
        <v>190</v>
      </c>
      <c r="B23" s="157">
        <v>0.13541666666666666</v>
      </c>
      <c r="C23" s="157">
        <v>0.20833333333333334</v>
      </c>
      <c r="D23" s="275" t="s">
        <v>417</v>
      </c>
      <c r="E23" s="272"/>
      <c r="F23" s="272"/>
      <c r="G23" s="272"/>
      <c r="H23" s="147" t="s">
        <v>191</v>
      </c>
      <c r="I23" s="147" t="s">
        <v>192</v>
      </c>
    </row>
    <row r="24" spans="1:9" x14ac:dyDescent="0.25">
      <c r="A24" s="58"/>
      <c r="B24" s="58"/>
      <c r="C24" s="58"/>
      <c r="D24" s="58"/>
      <c r="E24" s="58"/>
      <c r="F24" s="58"/>
      <c r="G24" s="58"/>
      <c r="H24" s="150" t="s">
        <v>278</v>
      </c>
      <c r="I24" s="58"/>
    </row>
    <row r="25" spans="1:9" x14ac:dyDescent="0.25">
      <c r="A25" s="151" t="s">
        <v>193</v>
      </c>
      <c r="B25" s="152"/>
      <c r="C25" s="152" t="s">
        <v>194</v>
      </c>
      <c r="D25" s="151"/>
      <c r="E25" s="151"/>
      <c r="F25" s="151"/>
      <c r="G25" s="151"/>
      <c r="H25" s="153"/>
      <c r="I25" s="151"/>
    </row>
    <row r="26" spans="1:9" x14ac:dyDescent="0.25">
      <c r="A26" s="58"/>
      <c r="B26" s="59"/>
      <c r="C26" s="59"/>
      <c r="D26" s="58"/>
      <c r="E26" s="58"/>
      <c r="F26" s="58"/>
      <c r="G26" s="58"/>
      <c r="H26" s="142"/>
      <c r="I26" s="58"/>
    </row>
    <row r="27" spans="1:9" x14ac:dyDescent="0.25">
      <c r="A27" s="58"/>
      <c r="B27" s="59"/>
      <c r="C27" s="59"/>
      <c r="D27" s="58"/>
      <c r="E27" s="58"/>
      <c r="F27" s="274" t="s">
        <v>228</v>
      </c>
      <c r="G27" s="58"/>
      <c r="H27" s="142" t="s">
        <v>229</v>
      </c>
      <c r="I27" s="272" t="s">
        <v>317</v>
      </c>
    </row>
    <row r="28" spans="1:9" x14ac:dyDescent="0.25">
      <c r="A28" s="58"/>
      <c r="B28" s="59"/>
      <c r="C28" s="59"/>
      <c r="D28" s="58"/>
      <c r="E28" s="58"/>
      <c r="F28" s="272"/>
      <c r="G28" s="58"/>
      <c r="H28" s="142" t="s">
        <v>230</v>
      </c>
      <c r="I28" s="272"/>
    </row>
    <row r="29" spans="1:9" x14ac:dyDescent="0.25">
      <c r="A29" s="58"/>
      <c r="B29" s="59"/>
      <c r="C29" s="59"/>
      <c r="D29" s="58"/>
      <c r="E29" s="58"/>
      <c r="F29" s="58" t="s">
        <v>416</v>
      </c>
      <c r="G29" s="58"/>
      <c r="H29" s="142" t="s">
        <v>231</v>
      </c>
      <c r="I29" s="272"/>
    </row>
    <row r="30" spans="1:9" x14ac:dyDescent="0.25">
      <c r="A30" s="58"/>
      <c r="B30" s="59"/>
      <c r="C30" s="59"/>
      <c r="D30" s="58"/>
      <c r="E30" s="58"/>
      <c r="F30" s="58"/>
      <c r="G30" s="58"/>
      <c r="H30" s="142" t="s">
        <v>232</v>
      </c>
      <c r="I30" s="272"/>
    </row>
    <row r="31" spans="1:9" x14ac:dyDescent="0.25">
      <c r="A31" s="58"/>
      <c r="B31" s="59"/>
      <c r="C31" s="59"/>
      <c r="D31" s="58"/>
      <c r="E31" s="58"/>
      <c r="F31" s="58"/>
      <c r="G31" s="58"/>
      <c r="H31" s="142" t="s">
        <v>233</v>
      </c>
      <c r="I31" s="272"/>
    </row>
    <row r="32" spans="1:9" x14ac:dyDescent="0.25">
      <c r="A32" s="58"/>
      <c r="B32" s="59"/>
      <c r="C32" s="59"/>
      <c r="D32" s="58"/>
      <c r="E32" s="58"/>
      <c r="F32" s="58"/>
      <c r="G32" s="58"/>
      <c r="H32" s="142"/>
      <c r="I32" s="142"/>
    </row>
    <row r="33" spans="1:9" x14ac:dyDescent="0.25">
      <c r="A33" s="58"/>
      <c r="B33" s="59"/>
      <c r="C33" s="59"/>
      <c r="D33" s="58"/>
      <c r="E33" s="58"/>
      <c r="F33" s="58" t="s">
        <v>400</v>
      </c>
      <c r="G33" s="58"/>
      <c r="H33" s="142" t="s">
        <v>399</v>
      </c>
      <c r="I33" s="58" t="s">
        <v>398</v>
      </c>
    </row>
    <row r="34" spans="1:9" x14ac:dyDescent="0.25">
      <c r="A34" s="58"/>
      <c r="B34" s="59"/>
      <c r="C34" s="59"/>
      <c r="D34" s="58"/>
      <c r="E34" s="58"/>
      <c r="F34" s="58"/>
      <c r="G34" s="58"/>
      <c r="H34" s="142" t="s">
        <v>291</v>
      </c>
      <c r="I34" s="142" t="s">
        <v>222</v>
      </c>
    </row>
    <row r="35" spans="1:9" x14ac:dyDescent="0.25">
      <c r="A35" s="58"/>
      <c r="B35" s="59"/>
      <c r="C35" s="59"/>
      <c r="D35" s="58"/>
      <c r="E35" s="58"/>
      <c r="F35" s="58"/>
      <c r="G35" s="58"/>
      <c r="H35" s="142" t="s">
        <v>223</v>
      </c>
      <c r="I35" s="142" t="s">
        <v>224</v>
      </c>
    </row>
    <row r="36" spans="1:9" x14ac:dyDescent="0.25">
      <c r="A36" s="58"/>
      <c r="B36" s="59"/>
      <c r="C36" s="59"/>
      <c r="D36" s="58"/>
      <c r="E36" s="58"/>
      <c r="F36" s="58"/>
      <c r="G36" s="58"/>
      <c r="H36" s="142" t="s">
        <v>225</v>
      </c>
      <c r="I36" s="142" t="s">
        <v>226</v>
      </c>
    </row>
    <row r="37" spans="1:9" x14ac:dyDescent="0.25">
      <c r="A37" s="58"/>
      <c r="B37" s="59"/>
      <c r="C37" s="59"/>
      <c r="D37" s="58"/>
      <c r="E37" s="58"/>
      <c r="F37" s="58"/>
      <c r="G37" s="58"/>
      <c r="H37" s="142" t="s">
        <v>227</v>
      </c>
      <c r="I37" s="142" t="s">
        <v>316</v>
      </c>
    </row>
    <row r="38" spans="1:9" x14ac:dyDescent="0.25">
      <c r="A38" s="58"/>
      <c r="B38" s="59"/>
      <c r="C38" s="59"/>
      <c r="D38" s="58"/>
      <c r="E38" s="58"/>
      <c r="F38" s="58"/>
      <c r="G38" s="58"/>
      <c r="H38" s="142" t="s">
        <v>289</v>
      </c>
      <c r="I38" s="142" t="s">
        <v>290</v>
      </c>
    </row>
    <row r="39" spans="1:9" x14ac:dyDescent="0.25">
      <c r="A39" s="58"/>
      <c r="B39" s="59"/>
      <c r="C39" s="59"/>
      <c r="D39" s="58"/>
      <c r="E39" s="58"/>
      <c r="F39" s="58"/>
      <c r="G39" s="58"/>
      <c r="H39" s="142"/>
      <c r="I39" s="58"/>
    </row>
    <row r="40" spans="1:9" x14ac:dyDescent="0.25">
      <c r="A40" s="58"/>
      <c r="B40" s="59"/>
      <c r="C40" s="59"/>
      <c r="D40" s="58"/>
      <c r="E40" s="58"/>
      <c r="F40" s="166" t="s">
        <v>415</v>
      </c>
      <c r="G40" s="166"/>
      <c r="H40" s="165" t="s">
        <v>293</v>
      </c>
      <c r="I40" s="166" t="s">
        <v>294</v>
      </c>
    </row>
    <row r="41" spans="1:9" x14ac:dyDescent="0.25">
      <c r="A41" s="58"/>
      <c r="B41" s="59"/>
      <c r="C41" s="59"/>
      <c r="D41" s="58"/>
      <c r="E41" s="58"/>
      <c r="F41" s="166"/>
      <c r="G41" s="166"/>
      <c r="H41" s="165" t="s">
        <v>261</v>
      </c>
      <c r="I41" s="166" t="s">
        <v>292</v>
      </c>
    </row>
    <row r="42" spans="1:9" x14ac:dyDescent="0.25">
      <c r="A42" s="58"/>
      <c r="B42" s="59"/>
      <c r="C42" s="59"/>
      <c r="D42" s="58"/>
      <c r="E42" s="58"/>
      <c r="F42" s="166"/>
      <c r="G42" s="166"/>
      <c r="H42" s="165" t="s">
        <v>262</v>
      </c>
      <c r="I42" s="166" t="s">
        <v>263</v>
      </c>
    </row>
    <row r="43" spans="1:9" x14ac:dyDescent="0.25">
      <c r="A43" s="58"/>
      <c r="B43" s="59"/>
      <c r="C43" s="59"/>
      <c r="D43" s="58"/>
      <c r="E43" s="58"/>
      <c r="F43" s="58"/>
      <c r="G43" s="58"/>
      <c r="H43" s="142"/>
      <c r="I43" s="142"/>
    </row>
    <row r="44" spans="1:9" x14ac:dyDescent="0.25">
      <c r="A44" s="151" t="s">
        <v>205</v>
      </c>
      <c r="B44" s="152"/>
      <c r="C44" s="152" t="s">
        <v>206</v>
      </c>
      <c r="D44" s="151"/>
      <c r="E44" s="151"/>
      <c r="F44" s="151"/>
      <c r="G44" s="151"/>
      <c r="H44" s="153"/>
      <c r="I44" s="151"/>
    </row>
    <row r="45" spans="1:9" x14ac:dyDescent="0.25">
      <c r="A45" s="154"/>
      <c r="B45" s="155"/>
      <c r="C45" s="155"/>
      <c r="D45" s="154"/>
      <c r="E45" s="154"/>
      <c r="F45" s="154"/>
      <c r="G45" s="154"/>
      <c r="H45" s="156"/>
      <c r="I45" s="154"/>
    </row>
    <row r="46" spans="1:9" x14ac:dyDescent="0.25">
      <c r="A46" s="58"/>
      <c r="B46" s="59"/>
      <c r="C46" s="59"/>
      <c r="D46" s="58"/>
      <c r="E46" s="58"/>
      <c r="F46" s="60" t="s">
        <v>246</v>
      </c>
      <c r="G46" s="60"/>
      <c r="H46" s="271" t="s">
        <v>305</v>
      </c>
      <c r="I46" s="272"/>
    </row>
    <row r="47" spans="1:9" x14ac:dyDescent="0.25">
      <c r="A47" s="58"/>
      <c r="B47" s="59"/>
      <c r="C47" s="59"/>
      <c r="D47" s="58"/>
      <c r="E47" s="58"/>
      <c r="F47" s="60" t="s">
        <v>234</v>
      </c>
      <c r="G47" s="60"/>
      <c r="H47" s="271" t="s">
        <v>307</v>
      </c>
      <c r="I47" s="272"/>
    </row>
    <row r="48" spans="1:9" x14ac:dyDescent="0.25">
      <c r="A48" s="58"/>
      <c r="B48" s="59"/>
      <c r="C48" s="59"/>
      <c r="D48" s="58"/>
      <c r="E48" s="58"/>
      <c r="F48" s="60" t="s">
        <v>235</v>
      </c>
      <c r="G48" s="60"/>
      <c r="H48" s="271" t="s">
        <v>306</v>
      </c>
      <c r="I48" s="272"/>
    </row>
    <row r="49" spans="1:9" x14ac:dyDescent="0.25">
      <c r="A49" s="58"/>
      <c r="B49" s="58"/>
      <c r="C49" s="58"/>
      <c r="D49" s="58"/>
      <c r="E49" s="58"/>
      <c r="F49" s="58"/>
      <c r="G49" s="58"/>
      <c r="H49" s="58"/>
      <c r="I49" s="58"/>
    </row>
    <row r="50" spans="1:9" x14ac:dyDescent="0.25">
      <c r="A50" s="147" t="s">
        <v>221</v>
      </c>
      <c r="B50" s="148">
        <v>0.35416666666666669</v>
      </c>
      <c r="C50" s="148">
        <v>0.4375</v>
      </c>
      <c r="D50" s="147" t="s">
        <v>397</v>
      </c>
      <c r="E50" s="147"/>
      <c r="F50" s="147"/>
      <c r="G50" s="149"/>
      <c r="H50" s="158" t="s">
        <v>191</v>
      </c>
      <c r="I50" s="147" t="s">
        <v>192</v>
      </c>
    </row>
    <row r="51" spans="1:9" x14ac:dyDescent="0.25">
      <c r="A51" s="58"/>
      <c r="B51" s="59"/>
      <c r="C51" s="159"/>
      <c r="D51" s="58"/>
      <c r="E51" s="58"/>
      <c r="F51" s="58"/>
      <c r="G51" s="58"/>
      <c r="H51" s="150" t="s">
        <v>272</v>
      </c>
      <c r="I51" s="58"/>
    </row>
    <row r="52" spans="1:9" x14ac:dyDescent="0.25">
      <c r="A52" s="151" t="s">
        <v>193</v>
      </c>
      <c r="B52" s="152"/>
      <c r="C52" s="152" t="s">
        <v>208</v>
      </c>
      <c r="D52" s="151"/>
      <c r="E52" s="151"/>
      <c r="F52" s="151"/>
      <c r="G52" s="151"/>
      <c r="H52" s="153"/>
      <c r="I52" s="151"/>
    </row>
    <row r="53" spans="1:9" x14ac:dyDescent="0.25">
      <c r="A53" s="58"/>
      <c r="B53" s="59"/>
      <c r="C53" s="159"/>
      <c r="D53" s="58"/>
      <c r="E53" s="58"/>
      <c r="F53" s="58"/>
      <c r="G53" s="58"/>
      <c r="H53" s="142"/>
      <c r="I53" s="58"/>
    </row>
    <row r="54" spans="1:9" x14ac:dyDescent="0.25">
      <c r="A54" s="58"/>
      <c r="B54" s="59"/>
      <c r="C54" s="159"/>
      <c r="D54" s="58"/>
      <c r="E54" s="58"/>
      <c r="F54" s="58"/>
      <c r="G54" s="58"/>
      <c r="H54" s="142"/>
      <c r="I54" s="58"/>
    </row>
    <row r="55" spans="1:9" x14ac:dyDescent="0.25">
      <c r="A55" s="58"/>
      <c r="B55" s="59"/>
      <c r="C55" s="159"/>
      <c r="D55" s="58"/>
      <c r="E55" s="58"/>
      <c r="F55" s="58" t="s">
        <v>396</v>
      </c>
      <c r="G55" s="58"/>
      <c r="H55" s="142" t="s">
        <v>395</v>
      </c>
      <c r="I55" s="58" t="s">
        <v>394</v>
      </c>
    </row>
    <row r="56" spans="1:9" x14ac:dyDescent="0.25">
      <c r="A56" s="58"/>
      <c r="B56" s="59"/>
      <c r="C56" s="159"/>
      <c r="D56" s="58"/>
      <c r="E56" s="58"/>
      <c r="F56" s="58"/>
      <c r="G56" s="58"/>
      <c r="H56" s="142" t="s">
        <v>393</v>
      </c>
      <c r="I56" s="58" t="s">
        <v>392</v>
      </c>
    </row>
    <row r="57" spans="1:9" x14ac:dyDescent="0.25">
      <c r="A57" s="58"/>
      <c r="B57" s="59"/>
      <c r="C57" s="159"/>
      <c r="D57" s="58"/>
      <c r="E57" s="58"/>
      <c r="F57" s="58"/>
      <c r="G57" s="58"/>
      <c r="H57" s="142"/>
      <c r="I57" s="58"/>
    </row>
    <row r="58" spans="1:9" x14ac:dyDescent="0.25">
      <c r="A58" s="58"/>
      <c r="B58" s="59"/>
      <c r="C58" s="59"/>
      <c r="D58" s="58"/>
      <c r="E58" s="58"/>
      <c r="F58" s="58" t="s">
        <v>209</v>
      </c>
      <c r="G58" s="58"/>
      <c r="H58" s="142" t="s">
        <v>210</v>
      </c>
      <c r="I58" s="58" t="s">
        <v>318</v>
      </c>
    </row>
    <row r="59" spans="1:9" x14ac:dyDescent="0.25">
      <c r="A59" s="58"/>
      <c r="B59" s="59"/>
      <c r="C59" s="59"/>
      <c r="D59" s="58"/>
      <c r="E59" s="58"/>
      <c r="F59" s="58"/>
      <c r="G59" s="58"/>
      <c r="H59" s="142" t="s">
        <v>211</v>
      </c>
      <c r="I59" s="58" t="s">
        <v>212</v>
      </c>
    </row>
    <row r="60" spans="1:9" x14ac:dyDescent="0.25">
      <c r="A60" s="58"/>
      <c r="B60" s="59"/>
      <c r="C60" s="59"/>
      <c r="D60" s="58"/>
      <c r="E60" s="58"/>
      <c r="F60" s="58"/>
      <c r="G60" s="58"/>
      <c r="H60" s="142"/>
      <c r="I60" s="58"/>
    </row>
    <row r="61" spans="1:9" x14ac:dyDescent="0.25">
      <c r="A61" s="58"/>
      <c r="B61" s="59"/>
      <c r="C61" s="59"/>
      <c r="D61" s="58"/>
      <c r="E61" s="58"/>
      <c r="F61" s="58" t="s">
        <v>213</v>
      </c>
      <c r="G61" s="58"/>
      <c r="H61" s="142" t="s">
        <v>214</v>
      </c>
      <c r="I61" s="58" t="s">
        <v>319</v>
      </c>
    </row>
    <row r="62" spans="1:9" x14ac:dyDescent="0.25">
      <c r="A62" s="58"/>
      <c r="B62" s="59"/>
      <c r="C62" s="59"/>
      <c r="D62" s="58"/>
      <c r="E62" s="58"/>
      <c r="F62" s="58"/>
      <c r="G62" s="58"/>
      <c r="H62" s="142" t="s">
        <v>215</v>
      </c>
      <c r="I62" s="58" t="s">
        <v>216</v>
      </c>
    </row>
    <row r="63" spans="1:9" x14ac:dyDescent="0.25">
      <c r="A63" s="58"/>
      <c r="B63" s="59"/>
      <c r="C63" s="59"/>
      <c r="D63" s="58"/>
      <c r="E63" s="58"/>
      <c r="F63" s="58"/>
      <c r="G63" s="58"/>
      <c r="H63" s="142" t="s">
        <v>217</v>
      </c>
      <c r="I63" s="58" t="s">
        <v>218</v>
      </c>
    </row>
    <row r="64" spans="1:9" x14ac:dyDescent="0.25">
      <c r="A64" s="58"/>
      <c r="B64" s="59"/>
      <c r="C64" s="59"/>
      <c r="D64" s="58"/>
      <c r="E64" s="58"/>
      <c r="F64" s="58"/>
      <c r="G64" s="58"/>
      <c r="H64" s="142"/>
      <c r="I64" s="58"/>
    </row>
    <row r="65" spans="1:9" x14ac:dyDescent="0.25">
      <c r="A65" s="58"/>
      <c r="B65" s="59"/>
      <c r="C65" s="59"/>
      <c r="D65" s="58"/>
      <c r="E65" s="58"/>
      <c r="F65" s="58" t="s">
        <v>391</v>
      </c>
      <c r="G65" s="58"/>
      <c r="H65" s="142" t="s">
        <v>390</v>
      </c>
      <c r="I65" s="58" t="s">
        <v>389</v>
      </c>
    </row>
    <row r="66" spans="1:9" x14ac:dyDescent="0.25">
      <c r="A66" s="58"/>
      <c r="B66" s="59"/>
      <c r="C66" s="59"/>
      <c r="D66" s="58"/>
      <c r="E66" s="58"/>
      <c r="F66" s="58"/>
      <c r="G66" s="58"/>
      <c r="H66" s="142" t="s">
        <v>219</v>
      </c>
      <c r="I66" s="58" t="s">
        <v>388</v>
      </c>
    </row>
    <row r="67" spans="1:9" x14ac:dyDescent="0.25">
      <c r="A67" s="58"/>
      <c r="B67" s="59"/>
      <c r="C67" s="59"/>
      <c r="D67" s="58"/>
      <c r="E67" s="58"/>
      <c r="F67" s="58"/>
      <c r="G67" s="58"/>
      <c r="H67" s="142" t="s">
        <v>220</v>
      </c>
      <c r="I67" s="58" t="s">
        <v>308</v>
      </c>
    </row>
    <row r="68" spans="1:9" x14ac:dyDescent="0.25">
      <c r="A68" s="58"/>
      <c r="B68" s="59"/>
      <c r="C68" s="59"/>
      <c r="D68" s="58"/>
      <c r="E68" s="58"/>
      <c r="F68" s="58"/>
      <c r="G68" s="58"/>
      <c r="H68" s="142" t="s">
        <v>2</v>
      </c>
      <c r="I68" s="58" t="s">
        <v>387</v>
      </c>
    </row>
    <row r="69" spans="1:9" x14ac:dyDescent="0.25">
      <c r="A69" s="58"/>
      <c r="B69" s="59"/>
      <c r="C69" s="59"/>
      <c r="D69" s="58"/>
      <c r="E69" s="58"/>
      <c r="F69" s="58"/>
      <c r="G69" s="58"/>
      <c r="H69" s="142" t="s">
        <v>303</v>
      </c>
      <c r="I69" s="58" t="s">
        <v>304</v>
      </c>
    </row>
    <row r="70" spans="1:9" x14ac:dyDescent="0.25">
      <c r="A70" s="58"/>
      <c r="B70" s="59"/>
      <c r="C70" s="59"/>
      <c r="D70" s="58"/>
      <c r="E70" s="58"/>
      <c r="F70" s="58"/>
      <c r="G70" s="58"/>
      <c r="H70" s="58"/>
      <c r="I70" s="58"/>
    </row>
    <row r="71" spans="1:9" x14ac:dyDescent="0.25">
      <c r="A71" s="151" t="s">
        <v>205</v>
      </c>
      <c r="B71" s="152"/>
      <c r="C71" s="152" t="s">
        <v>206</v>
      </c>
      <c r="D71" s="151"/>
      <c r="E71" s="151"/>
      <c r="F71" s="151"/>
      <c r="G71" s="151"/>
      <c r="H71" s="153"/>
      <c r="I71" s="151"/>
    </row>
    <row r="72" spans="1:9" x14ac:dyDescent="0.25">
      <c r="A72" s="154"/>
      <c r="B72" s="155"/>
      <c r="C72" s="155"/>
      <c r="D72" s="154"/>
      <c r="E72" s="154"/>
      <c r="F72" s="154"/>
      <c r="G72" s="154"/>
      <c r="H72" s="156"/>
      <c r="I72" s="154"/>
    </row>
    <row r="73" spans="1:9" x14ac:dyDescent="0.25">
      <c r="A73" s="58"/>
      <c r="B73" s="59"/>
      <c r="C73" s="59"/>
      <c r="D73" s="58"/>
      <c r="E73" s="58"/>
      <c r="F73" s="60" t="s">
        <v>386</v>
      </c>
      <c r="G73" s="60"/>
      <c r="H73" s="271" t="s">
        <v>385</v>
      </c>
      <c r="I73" s="272"/>
    </row>
    <row r="74" spans="1:9" x14ac:dyDescent="0.25">
      <c r="A74" s="58"/>
      <c r="B74" s="59"/>
      <c r="C74" s="59"/>
      <c r="D74" s="58"/>
      <c r="E74" s="58"/>
      <c r="F74" s="60" t="s">
        <v>384</v>
      </c>
      <c r="G74" s="60"/>
      <c r="H74" s="271" t="s">
        <v>383</v>
      </c>
      <c r="I74" s="272"/>
    </row>
    <row r="75" spans="1:9" x14ac:dyDescent="0.25">
      <c r="A75" s="58"/>
      <c r="B75" s="59"/>
      <c r="C75" s="59"/>
      <c r="D75" s="58"/>
      <c r="E75" s="58"/>
      <c r="F75" s="60" t="s">
        <v>382</v>
      </c>
      <c r="G75" s="60"/>
      <c r="H75" s="271" t="s">
        <v>381</v>
      </c>
      <c r="I75" s="276"/>
    </row>
    <row r="76" spans="1:9" x14ac:dyDescent="0.25">
      <c r="A76" s="58"/>
      <c r="B76" s="58"/>
      <c r="C76" s="58"/>
      <c r="D76" s="58"/>
      <c r="E76" s="58"/>
      <c r="F76" s="58"/>
      <c r="G76" s="58"/>
      <c r="H76" s="58"/>
      <c r="I76" s="58"/>
    </row>
    <row r="77" spans="1:9" x14ac:dyDescent="0.25">
      <c r="A77" s="147" t="s">
        <v>221</v>
      </c>
      <c r="B77" s="148">
        <v>0.44791666666666669</v>
      </c>
      <c r="C77" s="148">
        <v>0.52083333333333337</v>
      </c>
      <c r="D77" s="147" t="s">
        <v>380</v>
      </c>
      <c r="E77" s="147"/>
      <c r="F77" s="147"/>
      <c r="G77" s="149"/>
      <c r="H77" s="147" t="s">
        <v>191</v>
      </c>
      <c r="I77" s="147" t="s">
        <v>192</v>
      </c>
    </row>
    <row r="78" spans="1:9" x14ac:dyDescent="0.25">
      <c r="A78" s="58"/>
      <c r="B78" s="58"/>
      <c r="C78" s="59"/>
      <c r="D78" s="59"/>
      <c r="E78" s="58"/>
      <c r="F78" s="58"/>
      <c r="G78" s="58"/>
      <c r="H78" s="150" t="s">
        <v>281</v>
      </c>
      <c r="I78" s="58"/>
    </row>
    <row r="79" spans="1:9" x14ac:dyDescent="0.25">
      <c r="A79" s="151" t="s">
        <v>193</v>
      </c>
      <c r="B79" s="152"/>
      <c r="C79" s="152" t="s">
        <v>194</v>
      </c>
      <c r="D79" s="151"/>
      <c r="E79" s="151"/>
      <c r="F79" s="151"/>
      <c r="G79" s="151"/>
      <c r="H79" s="153"/>
      <c r="I79" s="151"/>
    </row>
    <row r="80" spans="1:9" x14ac:dyDescent="0.25">
      <c r="A80" s="58"/>
      <c r="B80" s="59"/>
      <c r="C80" s="59"/>
      <c r="D80" s="58"/>
      <c r="E80" s="58"/>
      <c r="F80" s="58"/>
      <c r="G80" s="58"/>
      <c r="H80" s="58"/>
      <c r="I80" s="58"/>
    </row>
    <row r="81" spans="1:9" x14ac:dyDescent="0.25">
      <c r="A81" s="58"/>
      <c r="B81" s="59"/>
      <c r="C81" s="59"/>
      <c r="D81" s="58"/>
      <c r="E81" s="58"/>
      <c r="F81" s="58" t="s">
        <v>249</v>
      </c>
      <c r="G81" s="58"/>
      <c r="H81" s="142" t="s">
        <v>250</v>
      </c>
      <c r="I81" s="58" t="s">
        <v>302</v>
      </c>
    </row>
    <row r="82" spans="1:9" x14ac:dyDescent="0.25">
      <c r="A82" s="58"/>
      <c r="B82" s="59"/>
      <c r="C82" s="59"/>
      <c r="D82" s="58"/>
      <c r="E82" s="58"/>
      <c r="F82" s="58"/>
      <c r="G82" s="58"/>
      <c r="H82" s="142" t="s">
        <v>251</v>
      </c>
      <c r="I82" s="58" t="s">
        <v>252</v>
      </c>
    </row>
    <row r="83" spans="1:9" x14ac:dyDescent="0.25">
      <c r="A83" s="58"/>
      <c r="B83" s="59"/>
      <c r="C83" s="59"/>
      <c r="D83" s="58"/>
      <c r="E83" s="58"/>
      <c r="F83" s="58"/>
      <c r="G83" s="58"/>
      <c r="H83" s="58"/>
      <c r="I83" s="58"/>
    </row>
    <row r="84" spans="1:9" x14ac:dyDescent="0.25">
      <c r="A84" s="58"/>
      <c r="B84" s="59"/>
      <c r="C84" s="59"/>
      <c r="D84" s="58"/>
      <c r="E84" s="58"/>
      <c r="F84" s="58" t="s">
        <v>195</v>
      </c>
      <c r="G84" s="58"/>
      <c r="H84" s="142" t="s">
        <v>196</v>
      </c>
      <c r="I84" s="58" t="s">
        <v>300</v>
      </c>
    </row>
    <row r="85" spans="1:9" ht="25.5" x14ac:dyDescent="0.25">
      <c r="A85" s="58"/>
      <c r="B85" s="59"/>
      <c r="C85" s="59"/>
      <c r="D85" s="58"/>
      <c r="E85" s="58"/>
      <c r="F85" s="58"/>
      <c r="G85" s="58"/>
      <c r="H85" s="142" t="s">
        <v>297</v>
      </c>
      <c r="I85" s="58" t="s">
        <v>301</v>
      </c>
    </row>
    <row r="86" spans="1:9" x14ac:dyDescent="0.25">
      <c r="A86" s="58"/>
      <c r="B86" s="59"/>
      <c r="C86" s="59"/>
      <c r="D86" s="58"/>
      <c r="E86" s="58"/>
      <c r="F86" s="58"/>
      <c r="G86" s="58"/>
      <c r="H86" s="142" t="s">
        <v>298</v>
      </c>
      <c r="I86" s="58" t="s">
        <v>299</v>
      </c>
    </row>
    <row r="87" spans="1:9" x14ac:dyDescent="0.25">
      <c r="A87" s="58"/>
      <c r="B87" s="59"/>
      <c r="C87" s="59"/>
      <c r="D87" s="58"/>
      <c r="E87" s="58"/>
      <c r="F87" s="58"/>
      <c r="G87" s="58"/>
      <c r="H87" s="58"/>
      <c r="I87" s="58"/>
    </row>
    <row r="88" spans="1:9" x14ac:dyDescent="0.25">
      <c r="A88" s="58"/>
      <c r="B88" s="59"/>
      <c r="C88" s="59"/>
      <c r="D88" s="58"/>
      <c r="E88" s="58"/>
      <c r="F88" s="58" t="s">
        <v>42</v>
      </c>
      <c r="G88" s="58"/>
      <c r="H88" s="142" t="s">
        <v>201</v>
      </c>
      <c r="I88" s="58" t="s">
        <v>309</v>
      </c>
    </row>
    <row r="89" spans="1:9" x14ac:dyDescent="0.25">
      <c r="A89" s="58"/>
      <c r="B89" s="59"/>
      <c r="C89" s="59"/>
      <c r="D89" s="58"/>
      <c r="E89" s="58"/>
      <c r="F89" s="58"/>
      <c r="G89" s="58"/>
      <c r="H89" s="142" t="s">
        <v>197</v>
      </c>
      <c r="I89" s="58" t="s">
        <v>198</v>
      </c>
    </row>
    <row r="90" spans="1:9" x14ac:dyDescent="0.25">
      <c r="A90" s="58"/>
      <c r="B90" s="59"/>
      <c r="C90" s="59"/>
      <c r="D90" s="58"/>
      <c r="E90" s="58"/>
      <c r="F90" s="58"/>
      <c r="G90" s="58"/>
      <c r="H90" s="142" t="s">
        <v>199</v>
      </c>
      <c r="I90" s="58" t="s">
        <v>200</v>
      </c>
    </row>
    <row r="91" spans="1:9" x14ac:dyDescent="0.25">
      <c r="A91" s="58"/>
      <c r="B91" s="59"/>
      <c r="C91" s="59"/>
      <c r="D91" s="58"/>
      <c r="E91" s="58"/>
      <c r="F91" s="58"/>
      <c r="G91" s="58"/>
      <c r="H91" s="142" t="s">
        <v>202</v>
      </c>
      <c r="I91" s="58" t="s">
        <v>295</v>
      </c>
    </row>
    <row r="92" spans="1:9" x14ac:dyDescent="0.25">
      <c r="A92" s="58"/>
      <c r="B92" s="59"/>
      <c r="C92" s="59"/>
      <c r="D92" s="58"/>
      <c r="E92" s="58"/>
      <c r="F92" s="58"/>
      <c r="G92" s="58"/>
      <c r="H92" s="142" t="s">
        <v>203</v>
      </c>
      <c r="I92" s="58" t="s">
        <v>204</v>
      </c>
    </row>
    <row r="93" spans="1:9" x14ac:dyDescent="0.25">
      <c r="A93" s="58"/>
      <c r="B93" s="58"/>
      <c r="C93" s="58"/>
      <c r="D93" s="58"/>
      <c r="E93" s="58"/>
      <c r="F93" s="58"/>
      <c r="G93" s="58"/>
      <c r="H93" s="142"/>
      <c r="I93" s="58"/>
    </row>
    <row r="94" spans="1:9" x14ac:dyDescent="0.25">
      <c r="A94" s="58"/>
      <c r="B94" s="58"/>
      <c r="C94" s="58"/>
      <c r="D94" s="58"/>
      <c r="E94" s="58"/>
      <c r="F94" s="58" t="s">
        <v>237</v>
      </c>
      <c r="G94" s="58"/>
      <c r="H94" s="58" t="s">
        <v>238</v>
      </c>
      <c r="I94" s="58" t="s">
        <v>320</v>
      </c>
    </row>
    <row r="95" spans="1:9" x14ac:dyDescent="0.25">
      <c r="A95" s="58"/>
      <c r="B95" s="58"/>
      <c r="C95" s="58"/>
      <c r="D95" s="58"/>
      <c r="E95" s="58"/>
      <c r="F95" s="58"/>
      <c r="G95" s="58"/>
      <c r="H95" s="58" t="s">
        <v>239</v>
      </c>
      <c r="I95" s="58" t="s">
        <v>240</v>
      </c>
    </row>
    <row r="96" spans="1:9" x14ac:dyDescent="0.25">
      <c r="A96" s="58"/>
      <c r="B96" s="58"/>
      <c r="C96" s="58"/>
      <c r="D96" s="58"/>
      <c r="E96" s="58"/>
      <c r="F96" s="58"/>
      <c r="G96" s="58"/>
      <c r="H96" s="58"/>
      <c r="I96" s="58"/>
    </row>
    <row r="97" spans="1:9" x14ac:dyDescent="0.25">
      <c r="A97" s="58"/>
      <c r="B97" s="58"/>
      <c r="C97" s="58"/>
      <c r="D97" s="58"/>
      <c r="E97" s="58"/>
      <c r="F97" s="58" t="s">
        <v>243</v>
      </c>
      <c r="G97" s="58"/>
      <c r="H97" s="58" t="s">
        <v>244</v>
      </c>
      <c r="I97" s="58" t="s">
        <v>296</v>
      </c>
    </row>
    <row r="98" spans="1:9" x14ac:dyDescent="0.25">
      <c r="A98" s="58"/>
      <c r="B98" s="58"/>
      <c r="C98" s="58"/>
      <c r="D98" s="58"/>
      <c r="E98" s="58"/>
      <c r="F98" s="58"/>
      <c r="G98" s="58"/>
      <c r="H98" s="58"/>
      <c r="I98" s="58"/>
    </row>
    <row r="99" spans="1:9" x14ac:dyDescent="0.25">
      <c r="A99" s="151" t="s">
        <v>205</v>
      </c>
      <c r="B99" s="152"/>
      <c r="C99" s="152" t="s">
        <v>206</v>
      </c>
      <c r="D99" s="151"/>
      <c r="E99" s="151"/>
      <c r="F99" s="151"/>
      <c r="G99" s="151"/>
      <c r="H99" s="153"/>
      <c r="I99" s="151"/>
    </row>
    <row r="100" spans="1:9" x14ac:dyDescent="0.25">
      <c r="A100" s="154"/>
      <c r="B100" s="155"/>
      <c r="C100" s="155"/>
      <c r="D100" s="154"/>
      <c r="E100" s="154"/>
      <c r="F100" s="154"/>
      <c r="G100" s="154"/>
      <c r="H100" s="156"/>
      <c r="I100" s="154"/>
    </row>
    <row r="101" spans="1:9" x14ac:dyDescent="0.25">
      <c r="A101" s="58"/>
      <c r="B101" s="59"/>
      <c r="C101" s="59"/>
      <c r="D101" s="58"/>
      <c r="E101" s="58"/>
      <c r="F101" s="60" t="s">
        <v>321</v>
      </c>
      <c r="G101" s="60"/>
      <c r="H101" s="60" t="s">
        <v>322</v>
      </c>
      <c r="I101" s="60"/>
    </row>
    <row r="102" spans="1:9" x14ac:dyDescent="0.25">
      <c r="A102" s="58"/>
      <c r="B102" s="58"/>
      <c r="C102" s="58"/>
      <c r="D102" s="58"/>
      <c r="E102" s="58"/>
      <c r="F102" s="60" t="s">
        <v>207</v>
      </c>
      <c r="G102" s="60"/>
      <c r="H102" s="271" t="s">
        <v>323</v>
      </c>
      <c r="I102" s="272"/>
    </row>
    <row r="103" spans="1:9" x14ac:dyDescent="0.25">
      <c r="A103" s="58"/>
      <c r="B103" s="58"/>
      <c r="C103" s="58"/>
      <c r="D103" s="58"/>
      <c r="E103" s="58"/>
      <c r="F103" s="60" t="s">
        <v>282</v>
      </c>
      <c r="G103" s="60"/>
      <c r="H103" s="271" t="s">
        <v>324</v>
      </c>
      <c r="I103" s="272"/>
    </row>
    <row r="104" spans="1:9" x14ac:dyDescent="0.25">
      <c r="A104" s="58"/>
      <c r="B104" s="58"/>
      <c r="C104" s="58"/>
      <c r="D104" s="58"/>
      <c r="E104" s="58"/>
      <c r="F104" s="58"/>
      <c r="G104" s="58"/>
      <c r="H104" s="58"/>
      <c r="I104" s="58"/>
    </row>
    <row r="105" spans="1:9" x14ac:dyDescent="0.25">
      <c r="A105" s="147" t="s">
        <v>221</v>
      </c>
      <c r="B105" s="148">
        <v>0.52083333333333337</v>
      </c>
      <c r="C105" s="148">
        <v>6.25E-2</v>
      </c>
      <c r="D105" s="147" t="s">
        <v>379</v>
      </c>
      <c r="E105" s="147"/>
      <c r="F105" s="147"/>
      <c r="G105" s="149"/>
      <c r="H105" s="160"/>
      <c r="I105" s="149"/>
    </row>
    <row r="106" spans="1:9" x14ac:dyDescent="0.25">
      <c r="A106" s="58"/>
      <c r="B106" s="161"/>
      <c r="C106" s="161"/>
      <c r="D106" s="58"/>
      <c r="E106" s="58"/>
      <c r="F106" s="58"/>
      <c r="G106" s="58"/>
      <c r="H106" s="142"/>
      <c r="I106" s="58"/>
    </row>
    <row r="107" spans="1:9" x14ac:dyDescent="0.25">
      <c r="A107" s="58"/>
      <c r="B107" s="161"/>
      <c r="C107" s="161"/>
      <c r="D107" s="58"/>
      <c r="E107" s="58"/>
      <c r="F107" s="58" t="s">
        <v>325</v>
      </c>
      <c r="G107" s="58"/>
      <c r="H107" s="142"/>
      <c r="I107" s="58"/>
    </row>
    <row r="108" spans="1:9" x14ac:dyDescent="0.25">
      <c r="A108" s="58"/>
      <c r="B108" s="161"/>
      <c r="C108" s="161"/>
      <c r="D108" s="58"/>
      <c r="E108" s="58"/>
      <c r="F108" s="58"/>
      <c r="G108" s="58"/>
      <c r="H108" s="142"/>
      <c r="I108" s="58"/>
    </row>
    <row r="109" spans="1:9" x14ac:dyDescent="0.25">
      <c r="A109" s="147" t="s">
        <v>221</v>
      </c>
      <c r="B109" s="148">
        <v>6.25E-2</v>
      </c>
      <c r="C109" s="148">
        <v>0.11458333333333333</v>
      </c>
      <c r="D109" s="147" t="s">
        <v>378</v>
      </c>
      <c r="E109" s="147"/>
      <c r="F109" s="147"/>
      <c r="G109" s="149"/>
      <c r="H109" s="147" t="s">
        <v>191</v>
      </c>
      <c r="I109" s="147" t="s">
        <v>192</v>
      </c>
    </row>
    <row r="110" spans="1:9" x14ac:dyDescent="0.25">
      <c r="A110" s="58"/>
      <c r="B110" s="59"/>
      <c r="C110" s="59"/>
      <c r="D110" s="58"/>
      <c r="E110" s="58"/>
      <c r="F110" s="58"/>
      <c r="G110" s="58"/>
      <c r="H110" s="162" t="s">
        <v>280</v>
      </c>
      <c r="I110" s="58"/>
    </row>
    <row r="111" spans="1:9" x14ac:dyDescent="0.25">
      <c r="A111" s="151" t="s">
        <v>193</v>
      </c>
      <c r="B111" s="152"/>
      <c r="C111" s="152" t="s">
        <v>377</v>
      </c>
      <c r="D111" s="151"/>
      <c r="E111" s="151"/>
      <c r="F111" s="151"/>
      <c r="G111" s="151"/>
      <c r="H111" s="153"/>
      <c r="I111" s="151"/>
    </row>
    <row r="112" spans="1:9" x14ac:dyDescent="0.25">
      <c r="A112" s="58"/>
      <c r="B112" s="59"/>
      <c r="C112" s="59"/>
      <c r="D112" s="58"/>
      <c r="E112" s="58"/>
      <c r="F112" s="58"/>
      <c r="G112" s="58"/>
      <c r="H112" s="58"/>
      <c r="I112" s="58"/>
    </row>
    <row r="113" spans="1:9" x14ac:dyDescent="0.25">
      <c r="A113" s="58"/>
      <c r="B113" s="59"/>
      <c r="C113" s="59"/>
      <c r="D113" s="58"/>
      <c r="E113" s="58"/>
      <c r="F113" s="58" t="s">
        <v>253</v>
      </c>
      <c r="G113" s="58"/>
      <c r="H113" s="142" t="s">
        <v>254</v>
      </c>
      <c r="I113" s="58" t="s">
        <v>255</v>
      </c>
    </row>
    <row r="114" spans="1:9" x14ac:dyDescent="0.25">
      <c r="A114" s="58"/>
      <c r="B114" s="59"/>
      <c r="C114" s="59"/>
      <c r="D114" s="58"/>
      <c r="E114" s="58"/>
      <c r="F114" s="58"/>
      <c r="G114" s="58"/>
      <c r="H114" s="142" t="s">
        <v>256</v>
      </c>
      <c r="I114" s="58" t="s">
        <v>257</v>
      </c>
    </row>
    <row r="115" spans="1:9" x14ac:dyDescent="0.25">
      <c r="A115" s="58"/>
      <c r="B115" s="59"/>
      <c r="C115" s="59"/>
      <c r="D115" s="58"/>
      <c r="E115" s="58"/>
      <c r="F115" s="58"/>
      <c r="G115" s="58"/>
      <c r="H115" s="142"/>
      <c r="I115" s="58"/>
    </row>
    <row r="116" spans="1:9" x14ac:dyDescent="0.25">
      <c r="A116" s="58"/>
      <c r="B116" s="59"/>
      <c r="C116" s="59"/>
      <c r="D116" s="58"/>
      <c r="E116" s="58"/>
      <c r="F116" s="58" t="s">
        <v>258</v>
      </c>
      <c r="G116" s="58"/>
      <c r="H116" s="142" t="s">
        <v>259</v>
      </c>
      <c r="I116" s="58" t="s">
        <v>326</v>
      </c>
    </row>
    <row r="117" spans="1:9" x14ac:dyDescent="0.25">
      <c r="A117" s="58"/>
      <c r="B117" s="59"/>
      <c r="C117" s="59"/>
      <c r="D117" s="58"/>
      <c r="E117" s="58"/>
      <c r="F117" s="58"/>
      <c r="G117" s="58"/>
      <c r="H117" s="58" t="s">
        <v>260</v>
      </c>
      <c r="I117" s="58" t="s">
        <v>279</v>
      </c>
    </row>
    <row r="118" spans="1:9" x14ac:dyDescent="0.25">
      <c r="A118" s="58"/>
      <c r="B118" s="59"/>
      <c r="C118" s="59"/>
      <c r="D118" s="58"/>
      <c r="E118" s="58"/>
      <c r="F118" s="58"/>
      <c r="G118" s="58"/>
      <c r="H118" s="58"/>
      <c r="I118" s="58"/>
    </row>
    <row r="119" spans="1:9" x14ac:dyDescent="0.25">
      <c r="A119" s="58"/>
      <c r="B119" s="59"/>
      <c r="C119" s="59"/>
      <c r="D119" s="58"/>
      <c r="E119" s="58"/>
      <c r="F119" s="58" t="s">
        <v>264</v>
      </c>
      <c r="G119" s="58"/>
      <c r="H119" s="58" t="s">
        <v>265</v>
      </c>
      <c r="I119" s="58" t="s">
        <v>327</v>
      </c>
    </row>
    <row r="120" spans="1:9" x14ac:dyDescent="0.25">
      <c r="A120" s="58"/>
      <c r="B120" s="59"/>
      <c r="C120" s="59"/>
      <c r="D120" s="58"/>
      <c r="E120" s="58"/>
      <c r="F120" s="58"/>
      <c r="G120" s="58"/>
      <c r="H120" s="142" t="s">
        <v>266</v>
      </c>
      <c r="I120" s="58" t="s">
        <v>267</v>
      </c>
    </row>
    <row r="121" spans="1:9" x14ac:dyDescent="0.25">
      <c r="A121" s="58"/>
      <c r="B121" s="59"/>
      <c r="C121" s="59"/>
      <c r="D121" s="58"/>
      <c r="E121" s="58"/>
      <c r="F121" s="58"/>
      <c r="G121" s="58"/>
      <c r="H121" s="142" t="s">
        <v>268</v>
      </c>
      <c r="I121" s="58" t="s">
        <v>269</v>
      </c>
    </row>
    <row r="122" spans="1:9" x14ac:dyDescent="0.25">
      <c r="A122" s="58"/>
      <c r="B122" s="59"/>
      <c r="C122" s="59"/>
      <c r="D122" s="58"/>
      <c r="E122" s="58"/>
      <c r="F122" s="58"/>
      <c r="G122" s="58"/>
      <c r="H122" s="142" t="s">
        <v>270</v>
      </c>
      <c r="I122" s="58" t="s">
        <v>328</v>
      </c>
    </row>
    <row r="123" spans="1:9" x14ac:dyDescent="0.25">
      <c r="A123" s="58"/>
      <c r="B123" s="59"/>
      <c r="C123" s="59"/>
      <c r="D123" s="58"/>
      <c r="E123" s="58"/>
      <c r="F123" s="58"/>
      <c r="G123" s="58"/>
      <c r="H123" s="142"/>
      <c r="I123" s="58"/>
    </row>
    <row r="124" spans="1:9" x14ac:dyDescent="0.25">
      <c r="A124" s="58"/>
      <c r="B124" s="59"/>
      <c r="C124" s="59"/>
      <c r="D124" s="58"/>
      <c r="E124" s="58"/>
      <c r="F124" s="58" t="s">
        <v>241</v>
      </c>
      <c r="G124" s="58"/>
      <c r="H124" s="58" t="s">
        <v>242</v>
      </c>
      <c r="I124" s="58" t="s">
        <v>329</v>
      </c>
    </row>
    <row r="125" spans="1:9" x14ac:dyDescent="0.25">
      <c r="A125" s="58"/>
      <c r="B125" s="59"/>
      <c r="C125" s="59"/>
      <c r="D125" s="58"/>
      <c r="E125" s="58"/>
      <c r="F125" s="58"/>
      <c r="G125" s="58"/>
      <c r="H125" s="58" t="s">
        <v>239</v>
      </c>
      <c r="I125" s="58" t="s">
        <v>330</v>
      </c>
    </row>
    <row r="126" spans="1:9" x14ac:dyDescent="0.25">
      <c r="A126" s="58"/>
      <c r="B126" s="59"/>
      <c r="C126" s="59"/>
      <c r="D126" s="58"/>
      <c r="E126" s="58"/>
      <c r="F126" s="58"/>
      <c r="G126" s="58"/>
      <c r="H126" s="142"/>
      <c r="I126" s="58"/>
    </row>
    <row r="127" spans="1:9" x14ac:dyDescent="0.25">
      <c r="A127" s="151" t="s">
        <v>205</v>
      </c>
      <c r="B127" s="152"/>
      <c r="C127" s="152" t="s">
        <v>206</v>
      </c>
      <c r="D127" s="151"/>
      <c r="E127" s="151"/>
      <c r="F127" s="151"/>
      <c r="G127" s="151"/>
      <c r="H127" s="153"/>
      <c r="I127" s="151"/>
    </row>
    <row r="128" spans="1:9" x14ac:dyDescent="0.25">
      <c r="A128" s="154"/>
      <c r="B128" s="155"/>
      <c r="C128" s="155"/>
      <c r="D128" s="154"/>
      <c r="E128" s="154"/>
      <c r="F128" s="154"/>
      <c r="G128" s="154"/>
      <c r="H128" s="156"/>
      <c r="I128" s="154"/>
    </row>
    <row r="129" spans="1:9" x14ac:dyDescent="0.25">
      <c r="A129" s="58"/>
      <c r="B129" s="59"/>
      <c r="C129" s="59"/>
      <c r="D129" s="58"/>
      <c r="E129" s="58"/>
      <c r="F129" s="60" t="s">
        <v>331</v>
      </c>
      <c r="G129" s="60"/>
      <c r="H129" s="60" t="s">
        <v>332</v>
      </c>
      <c r="I129" s="60"/>
    </row>
    <row r="130" spans="1:9" x14ac:dyDescent="0.25">
      <c r="A130" s="58"/>
      <c r="B130" s="59"/>
      <c r="C130" s="59"/>
      <c r="D130" s="58"/>
      <c r="E130" s="58"/>
      <c r="F130" s="60" t="s">
        <v>335</v>
      </c>
      <c r="G130" s="60"/>
      <c r="H130" s="60" t="s">
        <v>336</v>
      </c>
      <c r="I130" s="60"/>
    </row>
    <row r="131" spans="1:9" x14ac:dyDescent="0.25">
      <c r="A131" s="58"/>
      <c r="B131" s="59"/>
      <c r="C131" s="59"/>
      <c r="D131" s="58"/>
      <c r="E131" s="58"/>
      <c r="F131" s="60" t="s">
        <v>334</v>
      </c>
      <c r="G131" s="60"/>
      <c r="H131" s="60" t="s">
        <v>333</v>
      </c>
      <c r="I131" s="60"/>
    </row>
    <row r="132" spans="1:9" x14ac:dyDescent="0.25">
      <c r="A132" s="58"/>
      <c r="B132" s="59"/>
      <c r="C132" s="59"/>
      <c r="D132" s="58"/>
      <c r="E132" s="58"/>
      <c r="F132" s="58"/>
      <c r="G132" s="58"/>
      <c r="H132" s="142"/>
      <c r="I132" s="58"/>
    </row>
    <row r="133" spans="1:9" x14ac:dyDescent="0.25">
      <c r="A133" s="147" t="s">
        <v>221</v>
      </c>
      <c r="B133" s="163">
        <v>0.125</v>
      </c>
      <c r="C133" s="163">
        <v>0.20833333333333334</v>
      </c>
      <c r="D133" s="147" t="s">
        <v>271</v>
      </c>
      <c r="E133" s="147"/>
      <c r="F133" s="147"/>
      <c r="G133" s="149"/>
      <c r="H133" s="149"/>
      <c r="I133" s="149"/>
    </row>
    <row r="134" spans="1:9" x14ac:dyDescent="0.25">
      <c r="A134" s="58"/>
      <c r="B134" s="59"/>
      <c r="C134" s="59"/>
      <c r="D134" s="58"/>
      <c r="E134" s="58"/>
      <c r="F134" s="58"/>
      <c r="G134" s="58"/>
      <c r="H134" s="58"/>
      <c r="I134" s="58"/>
    </row>
    <row r="135" spans="1:9" x14ac:dyDescent="0.25">
      <c r="A135" s="58"/>
      <c r="B135" s="59"/>
      <c r="C135" s="59"/>
      <c r="D135" s="58"/>
      <c r="E135" s="58"/>
      <c r="F135" s="271" t="s">
        <v>337</v>
      </c>
      <c r="G135" s="272"/>
      <c r="H135" s="272"/>
      <c r="I135" s="272"/>
    </row>
    <row r="136" spans="1:9" x14ac:dyDescent="0.25">
      <c r="A136" s="58"/>
      <c r="B136" s="59"/>
      <c r="C136" s="59"/>
      <c r="D136" s="58"/>
      <c r="E136" s="58"/>
      <c r="F136" s="271"/>
      <c r="G136" s="272"/>
      <c r="H136" s="272"/>
      <c r="I136" s="272"/>
    </row>
    <row r="137" spans="1:9" x14ac:dyDescent="0.25">
      <c r="A137" s="58"/>
      <c r="B137" s="59"/>
      <c r="C137" s="59"/>
      <c r="D137" s="58"/>
      <c r="E137" s="58"/>
      <c r="F137" s="272"/>
      <c r="G137" s="272"/>
      <c r="H137" s="272"/>
      <c r="I137" s="272"/>
    </row>
    <row r="138" spans="1:9" x14ac:dyDescent="0.25">
      <c r="A138" s="58"/>
      <c r="B138" s="59"/>
      <c r="C138" s="59"/>
      <c r="D138" s="58"/>
      <c r="E138" s="58"/>
      <c r="F138" s="272"/>
      <c r="G138" s="272"/>
      <c r="H138" s="272"/>
      <c r="I138" s="272"/>
    </row>
    <row r="140" spans="1:9" x14ac:dyDescent="0.25">
      <c r="F140" s="169" t="s">
        <v>421</v>
      </c>
      <c r="G140" s="169"/>
      <c r="H140" s="169" t="s">
        <v>423</v>
      </c>
      <c r="I140" s="169"/>
    </row>
    <row r="142" spans="1:9" x14ac:dyDescent="0.25">
      <c r="F142" s="169" t="s">
        <v>418</v>
      </c>
      <c r="G142" s="169"/>
      <c r="H142" s="169" t="s">
        <v>419</v>
      </c>
      <c r="I142" s="169" t="s">
        <v>420</v>
      </c>
    </row>
    <row r="143" spans="1:9" x14ac:dyDescent="0.25">
      <c r="I143" s="169"/>
    </row>
    <row r="144" spans="1:9" x14ac:dyDescent="0.25">
      <c r="I144" s="169"/>
    </row>
    <row r="145" spans="6:6" x14ac:dyDescent="0.25">
      <c r="F145" s="141" t="s">
        <v>422</v>
      </c>
    </row>
  </sheetData>
  <mergeCells count="14">
    <mergeCell ref="F135:I138"/>
    <mergeCell ref="H19:I19"/>
    <mergeCell ref="H103:I103"/>
    <mergeCell ref="H21:I21"/>
    <mergeCell ref="F27:F28"/>
    <mergeCell ref="H74:I74"/>
    <mergeCell ref="H47:I47"/>
    <mergeCell ref="H48:I48"/>
    <mergeCell ref="H46:I46"/>
    <mergeCell ref="H102:I102"/>
    <mergeCell ref="I27:I31"/>
    <mergeCell ref="D23:G23"/>
    <mergeCell ref="H73:I73"/>
    <mergeCell ref="H75:I7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5"/>
  <sheetViews>
    <sheetView tabSelected="1" topLeftCell="A509" zoomScaleNormal="100" workbookViewId="0">
      <selection activeCell="C503" sqref="C503:P585"/>
    </sheetView>
  </sheetViews>
  <sheetFormatPr defaultColWidth="9.140625" defaultRowHeight="12" x14ac:dyDescent="0.2"/>
  <cols>
    <col min="1" max="2" width="1.7109375" style="1" customWidth="1"/>
    <col min="3" max="3" width="25.7109375" style="1" customWidth="1"/>
    <col min="4" max="4" width="2.42578125" style="1" customWidth="1"/>
    <col min="5" max="6" width="20.7109375" style="1" customWidth="1"/>
    <col min="7" max="12" width="18.7109375" style="1" customWidth="1"/>
    <col min="13" max="14" width="15.7109375" style="1" customWidth="1"/>
    <col min="15" max="16" width="12.7109375" style="1" customWidth="1"/>
    <col min="17" max="16384" width="9.140625" style="1"/>
  </cols>
  <sheetData>
    <row r="1" spans="1:22" ht="15" customHeight="1" x14ac:dyDescent="0.2">
      <c r="A1" s="277" t="s">
        <v>633</v>
      </c>
      <c r="B1" s="278"/>
      <c r="C1" s="278"/>
      <c r="D1" s="278"/>
      <c r="E1" s="278"/>
      <c r="F1" s="278"/>
      <c r="G1" s="278"/>
      <c r="H1" s="278"/>
      <c r="I1" s="278"/>
      <c r="J1" s="278"/>
      <c r="K1" s="278"/>
      <c r="L1" s="278"/>
      <c r="M1" s="278"/>
      <c r="N1" s="278"/>
      <c r="O1" s="261"/>
      <c r="P1" s="269"/>
      <c r="Q1" s="269"/>
      <c r="R1" s="269"/>
      <c r="S1" s="269"/>
      <c r="T1" s="269"/>
      <c r="U1" s="269"/>
      <c r="V1" s="269"/>
    </row>
    <row r="2" spans="1:22" ht="15" customHeight="1" x14ac:dyDescent="0.2">
      <c r="A2" s="278"/>
      <c r="B2" s="278"/>
      <c r="C2" s="278"/>
      <c r="D2" s="278"/>
      <c r="E2" s="278"/>
      <c r="F2" s="278"/>
      <c r="G2" s="278"/>
      <c r="H2" s="278"/>
      <c r="I2" s="278"/>
      <c r="J2" s="278"/>
      <c r="K2" s="278"/>
      <c r="L2" s="278"/>
      <c r="M2" s="278"/>
      <c r="N2" s="278"/>
      <c r="O2" s="261"/>
      <c r="P2" s="269"/>
      <c r="Q2" s="269"/>
      <c r="R2" s="269"/>
      <c r="S2" s="269"/>
      <c r="T2" s="269"/>
      <c r="U2" s="269"/>
      <c r="V2" s="269"/>
    </row>
    <row r="3" spans="1:22" ht="5.0999999999999996" customHeight="1" x14ac:dyDescent="0.25">
      <c r="A3"/>
      <c r="B3"/>
      <c r="C3"/>
      <c r="D3"/>
      <c r="E3"/>
      <c r="F3"/>
      <c r="G3"/>
      <c r="H3"/>
      <c r="I3"/>
      <c r="J3"/>
      <c r="K3"/>
      <c r="L3"/>
      <c r="M3"/>
      <c r="N3"/>
      <c r="O3"/>
      <c r="P3" s="270"/>
      <c r="Q3" s="270"/>
      <c r="R3" s="270"/>
      <c r="S3" s="270"/>
      <c r="T3" s="270"/>
      <c r="U3" s="270"/>
      <c r="V3" s="270"/>
    </row>
    <row r="4" spans="1:22" ht="15" customHeight="1" x14ac:dyDescent="0.25">
      <c r="A4" s="262"/>
      <c r="B4" s="262"/>
      <c r="C4" s="262"/>
      <c r="D4" s="262"/>
      <c r="E4" s="262"/>
      <c r="F4" s="262"/>
      <c r="G4" s="262"/>
      <c r="H4" s="262"/>
      <c r="I4" s="262"/>
      <c r="J4" s="262"/>
      <c r="K4" s="262"/>
      <c r="L4" s="262"/>
      <c r="M4" s="262"/>
      <c r="N4" s="262"/>
      <c r="O4" s="262"/>
      <c r="P4" s="270"/>
      <c r="Q4" s="270"/>
      <c r="R4" s="270"/>
      <c r="S4" s="270"/>
      <c r="T4" s="270"/>
      <c r="U4" s="270"/>
      <c r="V4" s="270"/>
    </row>
    <row r="5" spans="1:22" ht="15" customHeight="1" x14ac:dyDescent="0.2"/>
    <row r="6" spans="1:22" ht="15" customHeight="1" x14ac:dyDescent="0.2"/>
    <row r="7" spans="1:22" ht="15" customHeight="1" x14ac:dyDescent="0.2"/>
    <row r="8" spans="1:22" s="2" customFormat="1" x14ac:dyDescent="0.2">
      <c r="C8" s="190"/>
      <c r="D8" s="190"/>
      <c r="E8" s="190"/>
      <c r="F8" s="190"/>
      <c r="G8" s="190"/>
      <c r="H8" s="190"/>
      <c r="I8" s="190"/>
      <c r="J8" s="190"/>
      <c r="K8" s="190"/>
      <c r="L8" s="190"/>
      <c r="M8" s="190"/>
      <c r="N8" s="61"/>
    </row>
    <row r="9" spans="1:22" s="2" customFormat="1" ht="15" x14ac:dyDescent="0.25">
      <c r="A9" s="171"/>
      <c r="B9" s="171"/>
      <c r="C9" s="212" t="s">
        <v>488</v>
      </c>
      <c r="D9" s="212"/>
      <c r="E9" s="212"/>
      <c r="F9" s="212"/>
      <c r="G9" s="212"/>
      <c r="H9" s="212"/>
      <c r="I9" s="212"/>
      <c r="J9" s="212"/>
      <c r="K9" s="212"/>
      <c r="L9" s="212"/>
      <c r="M9" s="212"/>
      <c r="N9"/>
      <c r="O9"/>
      <c r="P9"/>
    </row>
    <row r="10" spans="1:22" s="2" customFormat="1" ht="15" x14ac:dyDescent="0.25">
      <c r="A10" s="171"/>
      <c r="B10" s="171"/>
      <c r="C10" s="212"/>
      <c r="D10" s="212"/>
      <c r="E10" s="212"/>
      <c r="F10" s="212"/>
      <c r="G10" s="212"/>
      <c r="H10" s="212"/>
      <c r="I10" s="212"/>
      <c r="J10" s="212"/>
      <c r="K10" s="212"/>
      <c r="L10" s="212"/>
      <c r="M10" s="212"/>
      <c r="N10"/>
      <c r="O10"/>
      <c r="P10"/>
    </row>
    <row r="11" spans="1:22" s="2" customFormat="1" ht="5.0999999999999996" customHeight="1" x14ac:dyDescent="0.25">
      <c r="A11" s="1"/>
      <c r="B11" s="1"/>
      <c r="C11" s="1"/>
      <c r="D11" s="1"/>
      <c r="E11" s="1"/>
      <c r="F11" s="1"/>
      <c r="G11" s="1"/>
      <c r="H11" s="1"/>
      <c r="I11" s="1"/>
      <c r="J11" s="1"/>
      <c r="L11" s="5"/>
      <c r="M11" s="5"/>
      <c r="N11"/>
      <c r="O11"/>
      <c r="P11"/>
    </row>
    <row r="12" spans="1:22" s="2" customFormat="1" ht="15" x14ac:dyDescent="0.25">
      <c r="A12" s="170"/>
      <c r="B12" s="170"/>
      <c r="C12" s="170"/>
      <c r="D12" s="170"/>
      <c r="E12" s="170"/>
      <c r="F12" s="170"/>
      <c r="G12" s="170"/>
      <c r="H12" s="170"/>
      <c r="I12" s="170"/>
      <c r="J12" s="170"/>
      <c r="K12" s="170"/>
      <c r="L12" s="177"/>
      <c r="M12" s="177"/>
      <c r="N12"/>
      <c r="O12"/>
      <c r="P12"/>
    </row>
    <row r="13" spans="1:22" s="2" customFormat="1" ht="15" x14ac:dyDescent="0.25">
      <c r="A13" s="1"/>
      <c r="B13" s="1"/>
      <c r="C13" s="1"/>
      <c r="D13" s="1"/>
      <c r="E13" s="1"/>
      <c r="F13" s="1"/>
      <c r="G13" s="1"/>
      <c r="H13" s="1"/>
      <c r="I13" s="1"/>
      <c r="J13" s="1"/>
      <c r="L13" s="5"/>
      <c r="M13" s="5"/>
      <c r="N13"/>
      <c r="O13"/>
      <c r="P13"/>
    </row>
    <row r="14" spans="1:22" s="2" customFormat="1" ht="15" x14ac:dyDescent="0.25">
      <c r="A14" s="1"/>
      <c r="B14" s="1"/>
      <c r="C14" s="12" t="s">
        <v>402</v>
      </c>
      <c r="D14" s="13"/>
      <c r="E14" s="13"/>
      <c r="F14" s="13"/>
      <c r="G14" s="13"/>
      <c r="H14" s="13"/>
      <c r="I14" s="13"/>
      <c r="J14" s="13"/>
      <c r="K14" s="13"/>
      <c r="L14" s="14"/>
      <c r="M14" s="14"/>
      <c r="N14"/>
      <c r="O14"/>
      <c r="P14"/>
    </row>
    <row r="15" spans="1:22" s="2" customFormat="1" ht="15" x14ac:dyDescent="0.25">
      <c r="A15" s="1"/>
      <c r="B15" s="1"/>
      <c r="C15" s="1"/>
      <c r="D15" s="1"/>
      <c r="E15" s="1"/>
      <c r="F15" s="1"/>
      <c r="G15" s="1"/>
      <c r="H15" s="1"/>
      <c r="I15" s="1"/>
      <c r="J15" s="1"/>
      <c r="L15" s="5"/>
      <c r="M15" s="5"/>
      <c r="N15"/>
      <c r="O15"/>
    </row>
    <row r="16" spans="1:22" s="2" customFormat="1" x14ac:dyDescent="0.2">
      <c r="A16" s="1"/>
      <c r="B16" s="1"/>
      <c r="C16" s="1" t="s">
        <v>4</v>
      </c>
      <c r="D16" s="1"/>
      <c r="E16" s="290" t="s">
        <v>5</v>
      </c>
      <c r="F16" s="290" t="s">
        <v>8</v>
      </c>
      <c r="G16" s="290" t="s">
        <v>15</v>
      </c>
      <c r="H16" s="290" t="s">
        <v>14</v>
      </c>
      <c r="I16" s="293" t="s">
        <v>7</v>
      </c>
      <c r="J16" s="293" t="s">
        <v>13</v>
      </c>
      <c r="K16" s="290" t="s">
        <v>9</v>
      </c>
      <c r="L16" s="294" t="s">
        <v>10</v>
      </c>
      <c r="M16" s="290" t="s">
        <v>6</v>
      </c>
    </row>
    <row r="17" spans="1:16" s="2" customFormat="1" x14ac:dyDescent="0.2">
      <c r="A17" s="1"/>
      <c r="B17" s="1"/>
      <c r="C17" s="1"/>
      <c r="D17" s="1"/>
      <c r="E17" s="291"/>
      <c r="F17" s="291"/>
      <c r="G17" s="291"/>
      <c r="H17" s="291"/>
      <c r="I17" s="291"/>
      <c r="J17" s="291"/>
      <c r="K17" s="291"/>
      <c r="L17" s="295"/>
      <c r="M17" s="291"/>
    </row>
    <row r="18" spans="1:16" s="2" customFormat="1" ht="15" x14ac:dyDescent="0.2">
      <c r="A18" s="1"/>
      <c r="B18" s="1"/>
      <c r="C18" s="1"/>
      <c r="D18" s="1"/>
      <c r="E18" s="96"/>
      <c r="F18" s="96"/>
      <c r="G18" s="96"/>
      <c r="H18" s="96"/>
      <c r="I18" s="96"/>
      <c r="J18" s="96"/>
      <c r="K18" s="96"/>
      <c r="L18" s="191"/>
      <c r="M18" s="96"/>
    </row>
    <row r="19" spans="1:16" s="2" customFormat="1" x14ac:dyDescent="0.2">
      <c r="A19" s="1"/>
      <c r="B19" s="1"/>
      <c r="C19" s="1" t="s">
        <v>11</v>
      </c>
      <c r="D19" s="1"/>
      <c r="E19" s="20">
        <v>100000000</v>
      </c>
      <c r="F19" s="20">
        <v>2000000</v>
      </c>
      <c r="G19" s="28">
        <v>5000000</v>
      </c>
      <c r="H19" s="28">
        <v>750000</v>
      </c>
      <c r="I19" s="28">
        <v>600000</v>
      </c>
      <c r="J19" s="28">
        <v>500000</v>
      </c>
      <c r="K19" s="20">
        <v>200000</v>
      </c>
      <c r="L19" s="192">
        <f>F19+I19+K19-J19</f>
        <v>2300000</v>
      </c>
      <c r="M19" s="28">
        <v>1250000</v>
      </c>
    </row>
    <row r="20" spans="1:16" s="2" customFormat="1" ht="15" x14ac:dyDescent="0.25">
      <c r="A20" s="1"/>
      <c r="B20" s="1"/>
      <c r="C20" s="1"/>
      <c r="D20" s="1"/>
      <c r="E20" s="20"/>
      <c r="F20" s="20"/>
      <c r="G20" s="20"/>
      <c r="H20" s="20"/>
      <c r="I20" s="20"/>
      <c r="J20" s="20"/>
      <c r="K20" s="20"/>
      <c r="L20" s="192"/>
      <c r="M20" s="20"/>
      <c r="N20"/>
      <c r="O20"/>
      <c r="P20"/>
    </row>
    <row r="21" spans="1:16" s="2" customFormat="1" ht="15" x14ac:dyDescent="0.25">
      <c r="A21" s="1"/>
      <c r="B21" s="1"/>
      <c r="C21" s="1" t="s">
        <v>12</v>
      </c>
      <c r="D21" s="1"/>
      <c r="E21" s="21"/>
      <c r="F21" s="21">
        <f t="shared" ref="F21:M21" si="0">F19/$E19</f>
        <v>0.02</v>
      </c>
      <c r="G21" s="21">
        <f t="shared" si="0"/>
        <v>0.05</v>
      </c>
      <c r="H21" s="21">
        <f t="shared" si="0"/>
        <v>7.4999999999999997E-3</v>
      </c>
      <c r="I21" s="21">
        <f t="shared" si="0"/>
        <v>6.0000000000000001E-3</v>
      </c>
      <c r="J21" s="21">
        <f t="shared" si="0"/>
        <v>5.0000000000000001E-3</v>
      </c>
      <c r="K21" s="21">
        <f t="shared" si="0"/>
        <v>2E-3</v>
      </c>
      <c r="L21" s="193">
        <f t="shared" si="0"/>
        <v>2.3E-2</v>
      </c>
      <c r="M21" s="21">
        <f t="shared" si="0"/>
        <v>1.2500000000000001E-2</v>
      </c>
      <c r="N21"/>
      <c r="O21"/>
      <c r="P21"/>
    </row>
    <row r="22" spans="1:16" s="2" customFormat="1" ht="15" x14ac:dyDescent="0.25">
      <c r="A22" s="1"/>
      <c r="B22" s="1"/>
      <c r="C22" s="1"/>
      <c r="D22" s="1"/>
      <c r="E22" s="21"/>
      <c r="F22" s="21"/>
      <c r="G22" s="21"/>
      <c r="H22" s="21"/>
      <c r="I22" s="21"/>
      <c r="J22" s="21"/>
      <c r="K22" s="21"/>
      <c r="L22" s="21"/>
      <c r="M22" s="21"/>
      <c r="N22"/>
      <c r="O22"/>
      <c r="P22"/>
    </row>
    <row r="23" spans="1:16" s="2" customFormat="1" ht="15" x14ac:dyDescent="0.25">
      <c r="A23" s="1"/>
      <c r="B23" s="1"/>
      <c r="C23" s="19" t="s">
        <v>8</v>
      </c>
      <c r="D23" s="18"/>
      <c r="E23" s="292" t="s">
        <v>19</v>
      </c>
      <c r="F23" s="280"/>
      <c r="G23" s="280"/>
      <c r="H23" s="280"/>
      <c r="I23" s="280"/>
      <c r="J23" s="280"/>
      <c r="K23" s="280"/>
      <c r="L23" s="280"/>
      <c r="M23" s="280"/>
      <c r="N23"/>
      <c r="O23"/>
      <c r="P23"/>
    </row>
    <row r="24" spans="1:16" s="2" customFormat="1" ht="15" x14ac:dyDescent="0.25">
      <c r="A24" s="1"/>
      <c r="B24" s="1"/>
      <c r="C24" s="10"/>
      <c r="D24" s="8"/>
      <c r="E24" s="280"/>
      <c r="F24" s="280"/>
      <c r="G24" s="280"/>
      <c r="H24" s="280"/>
      <c r="I24" s="280"/>
      <c r="J24" s="280"/>
      <c r="K24" s="280"/>
      <c r="L24" s="280"/>
      <c r="M24" s="280"/>
      <c r="N24"/>
      <c r="O24"/>
      <c r="P24"/>
    </row>
    <row r="25" spans="1:16" s="2" customFormat="1" ht="15" x14ac:dyDescent="0.25">
      <c r="A25" s="1"/>
      <c r="B25" s="1"/>
      <c r="C25" s="10"/>
      <c r="D25" s="8"/>
      <c r="E25" s="280"/>
      <c r="F25" s="280"/>
      <c r="G25" s="280"/>
      <c r="H25" s="280"/>
      <c r="I25" s="280"/>
      <c r="J25" s="280"/>
      <c r="K25" s="280"/>
      <c r="L25" s="280"/>
      <c r="M25" s="280"/>
      <c r="N25"/>
      <c r="O25"/>
      <c r="P25"/>
    </row>
    <row r="26" spans="1:16" s="2" customFormat="1" ht="15" x14ac:dyDescent="0.25">
      <c r="A26" s="1"/>
      <c r="B26" s="1"/>
      <c r="C26" s="24" t="s">
        <v>16</v>
      </c>
      <c r="D26" s="25"/>
      <c r="E26" s="300" t="s">
        <v>18</v>
      </c>
      <c r="F26" s="280"/>
      <c r="G26" s="280"/>
      <c r="H26" s="280"/>
      <c r="I26" s="280"/>
      <c r="J26" s="280"/>
      <c r="K26" s="280"/>
      <c r="L26" s="280"/>
      <c r="M26" s="280"/>
      <c r="N26"/>
      <c r="O26"/>
      <c r="P26"/>
    </row>
    <row r="27" spans="1:16" s="2" customFormat="1" ht="15" x14ac:dyDescent="0.25">
      <c r="A27" s="1"/>
      <c r="B27" s="1"/>
      <c r="C27" s="22"/>
      <c r="D27" s="23"/>
      <c r="E27" s="280"/>
      <c r="F27" s="280"/>
      <c r="G27" s="280"/>
      <c r="H27" s="280"/>
      <c r="I27" s="280"/>
      <c r="J27" s="280"/>
      <c r="K27" s="280"/>
      <c r="L27" s="280"/>
      <c r="M27" s="280"/>
      <c r="N27"/>
      <c r="O27"/>
      <c r="P27"/>
    </row>
    <row r="28" spans="1:16" s="2" customFormat="1" ht="15" x14ac:dyDescent="0.25">
      <c r="A28" s="1"/>
      <c r="B28" s="1"/>
      <c r="C28" s="19" t="s">
        <v>6</v>
      </c>
      <c r="D28" s="18"/>
      <c r="E28" s="292" t="s">
        <v>23</v>
      </c>
      <c r="F28" s="280"/>
      <c r="G28" s="280"/>
      <c r="H28" s="280"/>
      <c r="I28" s="280"/>
      <c r="J28" s="280"/>
      <c r="K28" s="280"/>
      <c r="L28" s="280"/>
      <c r="M28" s="280"/>
      <c r="N28"/>
      <c r="O28"/>
      <c r="P28"/>
    </row>
    <row r="29" spans="1:16" s="2" customFormat="1" ht="15" x14ac:dyDescent="0.25">
      <c r="A29" s="1"/>
      <c r="B29" s="1"/>
      <c r="C29" s="10"/>
      <c r="D29" s="8"/>
      <c r="E29" s="280"/>
      <c r="F29" s="280"/>
      <c r="G29" s="280"/>
      <c r="H29" s="280"/>
      <c r="I29" s="280"/>
      <c r="J29" s="280"/>
      <c r="K29" s="280"/>
      <c r="L29" s="280"/>
      <c r="M29" s="280"/>
      <c r="N29"/>
      <c r="O29"/>
      <c r="P29"/>
    </row>
    <row r="30" spans="1:16" s="2" customFormat="1" ht="15" x14ac:dyDescent="0.25">
      <c r="A30" s="1"/>
      <c r="B30" s="1"/>
      <c r="C30" s="24" t="s">
        <v>21</v>
      </c>
      <c r="D30" s="25"/>
      <c r="E30" s="299" t="s">
        <v>22</v>
      </c>
      <c r="F30" s="280"/>
      <c r="G30" s="280"/>
      <c r="H30" s="280"/>
      <c r="I30" s="280"/>
      <c r="J30" s="280"/>
      <c r="K30" s="280"/>
      <c r="L30" s="280"/>
      <c r="M30" s="280"/>
      <c r="N30"/>
      <c r="O30"/>
      <c r="P30"/>
    </row>
    <row r="31" spans="1:16" s="2" customFormat="1" ht="15" x14ac:dyDescent="0.25">
      <c r="A31" s="1"/>
      <c r="B31" s="1"/>
      <c r="C31" s="22"/>
      <c r="D31" s="23"/>
      <c r="E31" s="280"/>
      <c r="F31" s="280"/>
      <c r="G31" s="280"/>
      <c r="H31" s="280"/>
      <c r="I31" s="280"/>
      <c r="J31" s="280"/>
      <c r="K31" s="280"/>
      <c r="L31" s="280"/>
      <c r="M31" s="280"/>
      <c r="N31"/>
      <c r="O31"/>
      <c r="P31"/>
    </row>
    <row r="32" spans="1:16" s="2" customFormat="1" ht="15" x14ac:dyDescent="0.25">
      <c r="A32" s="1"/>
      <c r="B32" s="1"/>
      <c r="C32" s="19" t="s">
        <v>7</v>
      </c>
      <c r="D32" s="18"/>
      <c r="E32" s="292" t="s">
        <v>20</v>
      </c>
      <c r="F32" s="280"/>
      <c r="G32" s="280"/>
      <c r="H32" s="280"/>
      <c r="I32" s="280"/>
      <c r="J32" s="280"/>
      <c r="K32" s="280"/>
      <c r="L32" s="280"/>
      <c r="M32" s="280"/>
      <c r="N32"/>
      <c r="O32"/>
      <c r="P32"/>
    </row>
    <row r="33" spans="1:16" s="2" customFormat="1" ht="15" x14ac:dyDescent="0.25">
      <c r="A33" s="1"/>
      <c r="B33" s="1"/>
      <c r="C33" s="10"/>
      <c r="D33" s="8"/>
      <c r="E33" s="280"/>
      <c r="F33" s="280"/>
      <c r="G33" s="280"/>
      <c r="H33" s="280"/>
      <c r="I33" s="280"/>
      <c r="J33" s="280"/>
      <c r="K33" s="280"/>
      <c r="L33" s="280"/>
      <c r="M33" s="280"/>
      <c r="N33"/>
      <c r="O33"/>
      <c r="P33"/>
    </row>
    <row r="34" spans="1:16" s="2" customFormat="1" ht="15" x14ac:dyDescent="0.25">
      <c r="A34" s="1"/>
      <c r="B34" s="1"/>
      <c r="C34" s="24" t="s">
        <v>10</v>
      </c>
      <c r="D34" s="25"/>
      <c r="E34" s="299" t="s">
        <v>17</v>
      </c>
      <c r="F34" s="280"/>
      <c r="G34" s="280"/>
      <c r="H34" s="280"/>
      <c r="I34" s="280"/>
      <c r="J34" s="280"/>
      <c r="K34" s="280"/>
      <c r="L34" s="280"/>
      <c r="M34" s="280"/>
      <c r="N34"/>
      <c r="O34"/>
      <c r="P34"/>
    </row>
    <row r="35" spans="1:16" s="2" customFormat="1" ht="15" x14ac:dyDescent="0.25">
      <c r="A35" s="1"/>
      <c r="B35" s="1"/>
      <c r="C35" s="11"/>
      <c r="D35" s="1"/>
      <c r="E35" s="1"/>
      <c r="F35" s="1"/>
      <c r="G35" s="1"/>
      <c r="H35" s="1"/>
      <c r="I35" s="1"/>
      <c r="J35" s="1"/>
      <c r="L35" s="5"/>
      <c r="M35" s="5"/>
      <c r="N35"/>
      <c r="O35"/>
      <c r="P35"/>
    </row>
    <row r="36" spans="1:16" s="2" customFormat="1" ht="15" x14ac:dyDescent="0.25">
      <c r="A36" s="1"/>
      <c r="B36" s="1"/>
      <c r="C36" s="11"/>
      <c r="D36" s="1"/>
      <c r="E36" s="1"/>
      <c r="F36" s="1"/>
      <c r="G36" s="1"/>
      <c r="H36" s="1"/>
      <c r="I36" s="1"/>
      <c r="J36" s="1"/>
      <c r="L36" s="5"/>
      <c r="M36" s="5"/>
      <c r="N36"/>
      <c r="O36"/>
      <c r="P36"/>
    </row>
    <row r="37" spans="1:16" s="2" customFormat="1" ht="15" x14ac:dyDescent="0.25">
      <c r="A37" s="1"/>
      <c r="B37" s="1"/>
      <c r="C37" s="11"/>
      <c r="D37" s="1"/>
      <c r="E37" s="1"/>
      <c r="F37" s="1"/>
      <c r="G37" s="1"/>
      <c r="H37" s="1"/>
      <c r="I37" s="1"/>
      <c r="J37" s="1"/>
      <c r="L37" s="5"/>
      <c r="M37" s="5"/>
      <c r="N37" s="5"/>
      <c r="O37" s="5"/>
      <c r="P37"/>
    </row>
    <row r="38" spans="1:16" s="2" customFormat="1" ht="15" x14ac:dyDescent="0.25">
      <c r="A38" s="1"/>
      <c r="B38" s="1"/>
      <c r="C38" s="11"/>
      <c r="D38" s="1"/>
      <c r="E38" s="1"/>
      <c r="F38" s="1"/>
      <c r="G38" s="1"/>
      <c r="H38" s="1"/>
      <c r="I38" s="1"/>
      <c r="J38" s="1"/>
      <c r="L38" s="5"/>
      <c r="M38" s="5"/>
      <c r="N38" s="5"/>
      <c r="O38" s="5"/>
      <c r="P38"/>
    </row>
    <row r="39" spans="1:16" s="2" customFormat="1" ht="15" x14ac:dyDescent="0.25">
      <c r="A39" s="1"/>
      <c r="B39" s="1"/>
      <c r="C39" s="11"/>
      <c r="D39" s="1"/>
      <c r="E39" s="1"/>
      <c r="F39" s="1"/>
      <c r="G39" s="1"/>
      <c r="H39" s="1"/>
      <c r="I39" s="1"/>
      <c r="J39" s="1"/>
      <c r="L39" s="5"/>
      <c r="M39" s="5"/>
      <c r="N39" s="5"/>
      <c r="O39" s="5"/>
      <c r="P39"/>
    </row>
    <row r="40" spans="1:16" s="2" customFormat="1" ht="15" x14ac:dyDescent="0.25">
      <c r="A40" s="171"/>
      <c r="B40" s="171"/>
      <c r="C40" s="279" t="s">
        <v>489</v>
      </c>
      <c r="D40" s="282"/>
      <c r="E40" s="282"/>
      <c r="F40" s="282"/>
      <c r="G40" s="282"/>
      <c r="H40" s="282"/>
      <c r="I40" s="282"/>
      <c r="J40" s="282"/>
      <c r="K40" s="282"/>
      <c r="L40" s="282"/>
      <c r="M40" s="5"/>
      <c r="N40" s="5"/>
      <c r="O40" s="5"/>
      <c r="P40"/>
    </row>
    <row r="41" spans="1:16" s="2" customFormat="1" ht="15" x14ac:dyDescent="0.25">
      <c r="A41" s="171"/>
      <c r="B41" s="171"/>
      <c r="C41" s="282"/>
      <c r="D41" s="282"/>
      <c r="E41" s="282"/>
      <c r="F41" s="282"/>
      <c r="G41" s="282"/>
      <c r="H41" s="282"/>
      <c r="I41" s="282"/>
      <c r="J41" s="282"/>
      <c r="K41" s="282"/>
      <c r="L41" s="282"/>
      <c r="M41" s="5"/>
      <c r="N41" s="5"/>
      <c r="O41" s="5"/>
      <c r="P41"/>
    </row>
    <row r="42" spans="1:16" s="2" customFormat="1" ht="5.0999999999999996" customHeight="1" x14ac:dyDescent="0.25">
      <c r="A42" s="1"/>
      <c r="B42" s="1"/>
      <c r="C42" s="11"/>
      <c r="D42" s="1"/>
      <c r="E42" s="1"/>
      <c r="F42" s="1"/>
      <c r="G42" s="1"/>
      <c r="H42" s="1"/>
      <c r="I42" s="1"/>
      <c r="J42" s="1"/>
      <c r="L42" s="5"/>
      <c r="M42" s="5"/>
      <c r="N42" s="5"/>
      <c r="O42" s="5"/>
      <c r="P42"/>
    </row>
    <row r="43" spans="1:16" s="2" customFormat="1" ht="15" x14ac:dyDescent="0.25">
      <c r="A43" s="1"/>
      <c r="B43" s="1"/>
      <c r="C43" s="170"/>
      <c r="D43" s="170"/>
      <c r="E43" s="170"/>
      <c r="F43" s="170"/>
      <c r="G43" s="170"/>
      <c r="H43" s="170"/>
      <c r="I43" s="170"/>
      <c r="J43" s="170"/>
      <c r="K43" s="170"/>
      <c r="L43" s="170"/>
      <c r="M43" s="5"/>
      <c r="N43" s="5"/>
      <c r="O43" s="5"/>
      <c r="P43"/>
    </row>
    <row r="44" spans="1:16" s="2" customFormat="1" ht="15" x14ac:dyDescent="0.25">
      <c r="A44" s="1"/>
      <c r="B44" s="1"/>
      <c r="M44" s="5"/>
      <c r="N44" s="5"/>
      <c r="O44" s="5"/>
      <c r="P44"/>
    </row>
    <row r="45" spans="1:16" s="2" customFormat="1" ht="15" x14ac:dyDescent="0.25">
      <c r="A45" s="1"/>
      <c r="B45" s="1"/>
      <c r="C45" s="240"/>
      <c r="D45" s="241"/>
      <c r="E45" s="241"/>
      <c r="F45" s="241"/>
      <c r="G45" s="241"/>
      <c r="H45" s="241"/>
      <c r="I45" s="241"/>
      <c r="J45" s="241"/>
      <c r="K45" s="241"/>
      <c r="L45" s="242"/>
      <c r="M45" s="5"/>
      <c r="N45" s="5"/>
      <c r="O45" s="5"/>
      <c r="P45"/>
    </row>
    <row r="46" spans="1:16" s="2" customFormat="1" ht="15" x14ac:dyDescent="0.25">
      <c r="A46" s="1"/>
      <c r="B46" s="1"/>
      <c r="C46" s="101"/>
      <c r="D46" s="180"/>
      <c r="E46" s="180"/>
      <c r="F46" s="180"/>
      <c r="G46" s="180"/>
      <c r="H46" s="180"/>
      <c r="I46" s="180"/>
      <c r="J46" s="180"/>
      <c r="K46" s="180"/>
      <c r="L46" s="57"/>
      <c r="M46" s="5"/>
      <c r="N46" s="5"/>
      <c r="O46" s="5"/>
      <c r="P46"/>
    </row>
    <row r="47" spans="1:16" s="2" customFormat="1" ht="15" x14ac:dyDescent="0.25">
      <c r="A47" s="1"/>
      <c r="B47" s="1"/>
      <c r="C47" s="216"/>
      <c r="D47" s="217"/>
      <c r="E47" s="217"/>
      <c r="F47" s="217"/>
      <c r="G47" s="217"/>
      <c r="H47" s="217"/>
      <c r="I47" s="217"/>
      <c r="J47" s="217"/>
      <c r="K47" s="217"/>
      <c r="L47" s="218"/>
      <c r="M47" s="5"/>
      <c r="N47" s="5"/>
      <c r="O47" s="5"/>
      <c r="P47"/>
    </row>
    <row r="48" spans="1:16" s="2" customFormat="1" ht="15" x14ac:dyDescent="0.25">
      <c r="A48" s="1"/>
      <c r="B48" s="1"/>
      <c r="C48" s="304" t="s">
        <v>512</v>
      </c>
      <c r="D48" s="217"/>
      <c r="E48" s="217" t="s">
        <v>510</v>
      </c>
      <c r="F48" s="217"/>
      <c r="G48" s="217"/>
      <c r="H48" s="217"/>
      <c r="I48" s="217"/>
      <c r="J48" s="217"/>
      <c r="K48" s="217"/>
      <c r="L48" s="218"/>
      <c r="M48" s="5"/>
      <c r="N48" s="5"/>
      <c r="O48" s="5"/>
      <c r="P48"/>
    </row>
    <row r="49" spans="1:18" s="2" customFormat="1" ht="15" x14ac:dyDescent="0.25">
      <c r="A49" s="1"/>
      <c r="B49" s="1"/>
      <c r="C49" s="305"/>
      <c r="D49" s="217"/>
      <c r="E49" s="219">
        <v>10000000</v>
      </c>
      <c r="F49" s="220"/>
      <c r="G49" s="217"/>
      <c r="H49" s="217"/>
      <c r="I49" s="217"/>
      <c r="J49" s="217" t="s">
        <v>511</v>
      </c>
      <c r="K49" s="217"/>
      <c r="L49" s="218"/>
      <c r="M49" s="5"/>
      <c r="N49" s="5"/>
      <c r="O49" s="5"/>
      <c r="P49"/>
    </row>
    <row r="50" spans="1:18" s="2" customFormat="1" ht="15" x14ac:dyDescent="0.25">
      <c r="A50" s="1"/>
      <c r="B50" s="1"/>
      <c r="C50" s="305"/>
      <c r="D50" s="217"/>
      <c r="E50" s="221"/>
      <c r="F50" s="222"/>
      <c r="G50" s="217"/>
      <c r="H50" s="217"/>
      <c r="I50" s="219"/>
      <c r="J50" s="220">
        <v>98000000</v>
      </c>
      <c r="K50" s="217"/>
      <c r="L50" s="218"/>
      <c r="M50" s="5"/>
      <c r="N50" s="5"/>
      <c r="O50" s="5"/>
      <c r="P50"/>
    </row>
    <row r="51" spans="1:18" s="2" customFormat="1" ht="15" x14ac:dyDescent="0.25">
      <c r="A51" s="1"/>
      <c r="B51" s="1"/>
      <c r="C51" s="306" t="s">
        <v>513</v>
      </c>
      <c r="D51" s="217"/>
      <c r="E51" s="236">
        <v>200000</v>
      </c>
      <c r="F51" s="222"/>
      <c r="G51" s="217"/>
      <c r="H51" s="217"/>
      <c r="I51" s="217"/>
      <c r="J51" s="222"/>
      <c r="K51" s="217"/>
      <c r="L51" s="218"/>
      <c r="M51" s="5"/>
      <c r="N51" s="5"/>
      <c r="O51" s="5"/>
      <c r="P51"/>
    </row>
    <row r="52" spans="1:18" s="2" customFormat="1" ht="15" x14ac:dyDescent="0.25">
      <c r="A52" s="1"/>
      <c r="B52" s="1"/>
      <c r="C52" s="307"/>
      <c r="D52" s="217"/>
      <c r="E52" s="238"/>
      <c r="F52" s="222"/>
      <c r="G52" s="217"/>
      <c r="H52" s="217"/>
      <c r="I52" s="217"/>
      <c r="J52" s="222"/>
      <c r="K52" s="217"/>
      <c r="L52" s="218"/>
      <c r="M52" s="5"/>
      <c r="N52" s="5"/>
      <c r="O52" s="5"/>
      <c r="P52"/>
    </row>
    <row r="53" spans="1:18" s="2" customFormat="1" ht="15" x14ac:dyDescent="0.25">
      <c r="A53" s="1"/>
      <c r="B53" s="1"/>
      <c r="C53" s="307"/>
      <c r="D53" s="217"/>
      <c r="E53" s="223"/>
      <c r="F53" s="224"/>
      <c r="G53" s="217"/>
      <c r="H53" s="217"/>
      <c r="I53" s="217"/>
      <c r="J53" s="222"/>
      <c r="K53" s="217"/>
      <c r="L53" s="218"/>
      <c r="M53" s="5"/>
      <c r="N53" s="5"/>
      <c r="O53" s="5"/>
      <c r="P53"/>
    </row>
    <row r="54" spans="1:18" s="2" customFormat="1" ht="15" x14ac:dyDescent="0.25">
      <c r="A54" s="1"/>
      <c r="B54" s="1"/>
      <c r="C54" s="216"/>
      <c r="D54" s="217"/>
      <c r="E54" s="217">
        <f>SUM(E49:E53)</f>
        <v>10200000</v>
      </c>
      <c r="F54" s="217"/>
      <c r="G54" s="217"/>
      <c r="H54" s="217"/>
      <c r="I54" s="217"/>
      <c r="J54" s="224"/>
      <c r="K54" s="217"/>
      <c r="L54" s="218"/>
      <c r="M54" s="5"/>
      <c r="N54" s="5"/>
      <c r="O54" s="5"/>
      <c r="P54"/>
    </row>
    <row r="55" spans="1:18" s="2" customFormat="1" ht="15" x14ac:dyDescent="0.25">
      <c r="A55" s="1"/>
      <c r="B55" s="1"/>
      <c r="C55" s="308" t="s">
        <v>627</v>
      </c>
      <c r="D55" s="217"/>
      <c r="E55" s="217"/>
      <c r="F55" s="217"/>
      <c r="G55" s="217"/>
      <c r="H55" s="217"/>
      <c r="I55" s="219"/>
      <c r="J55" s="225">
        <v>98000000</v>
      </c>
      <c r="K55" s="217"/>
      <c r="L55" s="218"/>
      <c r="M55" s="5"/>
      <c r="N55"/>
      <c r="O55"/>
      <c r="P55"/>
      <c r="Q55"/>
      <c r="R55"/>
    </row>
    <row r="56" spans="1:18" s="2" customFormat="1" ht="15" x14ac:dyDescent="0.25">
      <c r="A56" s="1"/>
      <c r="B56" s="1"/>
      <c r="C56" s="309"/>
      <c r="D56" s="217"/>
      <c r="E56" s="217"/>
      <c r="F56" s="217"/>
      <c r="G56" s="217"/>
      <c r="H56" s="217"/>
      <c r="I56" s="225"/>
      <c r="J56" s="225"/>
      <c r="K56" s="217"/>
      <c r="L56" s="218"/>
      <c r="M56" s="5"/>
      <c r="N56"/>
      <c r="O56"/>
      <c r="P56"/>
      <c r="Q56"/>
      <c r="R56"/>
    </row>
    <row r="57" spans="1:18" s="2" customFormat="1" ht="15" x14ac:dyDescent="0.25">
      <c r="A57" s="1"/>
      <c r="B57" s="1"/>
      <c r="C57" s="309"/>
      <c r="D57" s="217"/>
      <c r="E57" s="217" t="s">
        <v>509</v>
      </c>
      <c r="F57" s="217"/>
      <c r="G57" s="217"/>
      <c r="H57" s="217"/>
      <c r="I57" s="225"/>
      <c r="J57" s="225"/>
      <c r="K57" s="217"/>
      <c r="L57" s="239"/>
      <c r="M57" s="5"/>
      <c r="N57"/>
      <c r="O57"/>
      <c r="P57"/>
      <c r="Q57"/>
      <c r="R57"/>
    </row>
    <row r="58" spans="1:18" s="2" customFormat="1" ht="15" x14ac:dyDescent="0.25">
      <c r="A58" s="1"/>
      <c r="B58" s="1"/>
      <c r="C58" s="310" t="s">
        <v>628</v>
      </c>
      <c r="D58" s="217"/>
      <c r="E58" s="219">
        <v>100000000</v>
      </c>
      <c r="F58" s="220"/>
      <c r="G58" s="217"/>
      <c r="H58" s="217"/>
      <c r="I58" s="217"/>
      <c r="J58" s="217" t="s">
        <v>2</v>
      </c>
      <c r="K58" s="217"/>
      <c r="L58" s="239"/>
      <c r="M58" s="5"/>
      <c r="N58"/>
      <c r="O58"/>
      <c r="P58"/>
      <c r="Q58"/>
      <c r="R58"/>
    </row>
    <row r="59" spans="1:18" s="2" customFormat="1" ht="15" x14ac:dyDescent="0.25">
      <c r="A59" s="1"/>
      <c r="B59" s="1"/>
      <c r="C59" s="311"/>
      <c r="D59" s="217"/>
      <c r="E59" s="217"/>
      <c r="F59" s="222"/>
      <c r="G59" s="217"/>
      <c r="H59" s="217"/>
      <c r="I59" s="226"/>
      <c r="J59" s="228">
        <v>7000000</v>
      </c>
      <c r="K59" s="217"/>
      <c r="L59" s="239"/>
      <c r="M59" s="5"/>
      <c r="N59"/>
      <c r="O59"/>
      <c r="P59"/>
      <c r="Q59"/>
      <c r="R59"/>
    </row>
    <row r="60" spans="1:18" s="2" customFormat="1" ht="15" x14ac:dyDescent="0.25">
      <c r="A60" s="1"/>
      <c r="B60" s="1"/>
      <c r="C60" s="282"/>
      <c r="D60" s="217"/>
      <c r="E60" s="237">
        <v>200000</v>
      </c>
      <c r="F60" s="230">
        <v>1000000</v>
      </c>
      <c r="G60" s="217"/>
      <c r="H60" s="217"/>
      <c r="I60" s="221"/>
      <c r="J60" s="222"/>
      <c r="K60" s="217"/>
      <c r="L60" s="239"/>
      <c r="M60" s="5"/>
      <c r="N60"/>
      <c r="O60"/>
      <c r="P60"/>
      <c r="Q60"/>
      <c r="R60"/>
    </row>
    <row r="61" spans="1:18" s="2" customFormat="1" ht="15" x14ac:dyDescent="0.25">
      <c r="A61" s="1"/>
      <c r="B61" s="1"/>
      <c r="C61" s="216"/>
      <c r="D61" s="217"/>
      <c r="E61" s="217"/>
      <c r="F61" s="235">
        <v>200000</v>
      </c>
      <c r="G61" s="217"/>
      <c r="H61" s="217"/>
      <c r="I61" s="234">
        <f>1500000</f>
        <v>1500000</v>
      </c>
      <c r="J61" s="231"/>
      <c r="K61" s="217"/>
      <c r="L61" s="239"/>
      <c r="M61" s="5"/>
      <c r="N61"/>
      <c r="O61"/>
      <c r="P61"/>
      <c r="Q61"/>
      <c r="R61"/>
    </row>
    <row r="62" spans="1:18" s="2" customFormat="1" ht="15" x14ac:dyDescent="0.25">
      <c r="A62" s="1"/>
      <c r="B62" s="1"/>
      <c r="C62" s="216"/>
      <c r="D62" s="217"/>
      <c r="E62" s="217"/>
      <c r="F62" s="224"/>
      <c r="G62" s="217"/>
      <c r="H62" s="217"/>
      <c r="I62" s="221"/>
      <c r="J62" s="222"/>
      <c r="K62" s="217"/>
      <c r="L62" s="239"/>
      <c r="M62" s="5"/>
      <c r="N62"/>
      <c r="O62"/>
      <c r="P62"/>
      <c r="Q62"/>
      <c r="R62"/>
    </row>
    <row r="63" spans="1:18" s="2" customFormat="1" ht="15" x14ac:dyDescent="0.25">
      <c r="A63" s="1"/>
      <c r="B63" s="1"/>
      <c r="C63" s="216"/>
      <c r="D63" s="217"/>
      <c r="E63" s="219">
        <f>E58+E60-F60-F61</f>
        <v>99000000</v>
      </c>
      <c r="F63" s="225"/>
      <c r="G63" s="217"/>
      <c r="H63" s="217"/>
      <c r="I63" s="223"/>
      <c r="J63" s="224"/>
      <c r="K63" s="217"/>
      <c r="L63" s="239"/>
      <c r="M63" s="5"/>
      <c r="N63"/>
      <c r="O63"/>
      <c r="P63"/>
      <c r="Q63"/>
      <c r="R63"/>
    </row>
    <row r="64" spans="1:18" s="2" customFormat="1" ht="15" x14ac:dyDescent="0.25">
      <c r="A64" s="1"/>
      <c r="B64" s="1"/>
      <c r="C64" s="216"/>
      <c r="D64" s="217"/>
      <c r="E64" s="225"/>
      <c r="F64" s="225"/>
      <c r="G64" s="217"/>
      <c r="H64" s="217"/>
      <c r="I64" s="217"/>
      <c r="J64" s="217">
        <f>SUM(J59:J63)-I61</f>
        <v>5500000</v>
      </c>
      <c r="K64" s="217"/>
      <c r="L64" s="239"/>
      <c r="M64" s="5"/>
      <c r="N64"/>
      <c r="O64"/>
      <c r="P64"/>
      <c r="Q64"/>
      <c r="R64"/>
    </row>
    <row r="65" spans="1:18" s="2" customFormat="1" ht="15" x14ac:dyDescent="0.25">
      <c r="A65" s="1"/>
      <c r="B65" s="1"/>
      <c r="C65" s="216"/>
      <c r="D65" s="217"/>
      <c r="E65" s="225"/>
      <c r="F65" s="225"/>
      <c r="G65" s="217"/>
      <c r="H65" s="239"/>
      <c r="I65" s="239"/>
      <c r="J65" s="239"/>
      <c r="K65" s="239"/>
      <c r="L65" s="239"/>
      <c r="M65" s="5"/>
      <c r="N65"/>
      <c r="O65"/>
      <c r="P65"/>
      <c r="Q65"/>
      <c r="R65"/>
    </row>
    <row r="66" spans="1:18" s="2" customFormat="1" ht="15" x14ac:dyDescent="0.25">
      <c r="A66" s="1"/>
      <c r="B66" s="1"/>
      <c r="C66" s="216"/>
      <c r="D66" s="217"/>
      <c r="E66" s="301" t="s">
        <v>508</v>
      </c>
      <c r="F66" s="302"/>
      <c r="G66" s="217"/>
      <c r="H66" s="239"/>
      <c r="I66" s="239"/>
      <c r="J66" s="239"/>
      <c r="K66" s="239"/>
      <c r="L66" s="239"/>
      <c r="M66" s="5"/>
      <c r="N66"/>
      <c r="O66"/>
      <c r="P66"/>
      <c r="Q66"/>
      <c r="R66"/>
    </row>
    <row r="67" spans="1:18" s="2" customFormat="1" ht="15" x14ac:dyDescent="0.25">
      <c r="A67" s="1"/>
      <c r="B67" s="1"/>
      <c r="C67" s="216"/>
      <c r="D67" s="217"/>
      <c r="E67" s="226"/>
      <c r="F67" s="227">
        <v>5000000</v>
      </c>
      <c r="G67" s="217"/>
      <c r="H67" s="239"/>
      <c r="I67" s="239"/>
      <c r="J67" s="239"/>
      <c r="K67" s="239"/>
      <c r="L67" s="239"/>
      <c r="M67" s="5"/>
      <c r="N67"/>
      <c r="O67"/>
      <c r="P67"/>
      <c r="Q67"/>
      <c r="R67"/>
    </row>
    <row r="68" spans="1:18" s="2" customFormat="1" ht="15" x14ac:dyDescent="0.25">
      <c r="A68" s="1"/>
      <c r="B68" s="1"/>
      <c r="C68" s="216"/>
      <c r="D68" s="217"/>
      <c r="E68" s="221"/>
      <c r="F68" s="222"/>
      <c r="G68" s="217"/>
      <c r="H68" s="239"/>
      <c r="I68" s="239"/>
      <c r="J68" s="239"/>
      <c r="K68" s="239"/>
      <c r="L68" s="239"/>
      <c r="M68" s="5"/>
      <c r="N68"/>
      <c r="O68"/>
      <c r="P68"/>
      <c r="Q68"/>
      <c r="R68"/>
    </row>
    <row r="69" spans="1:18" s="2" customFormat="1" ht="15" x14ac:dyDescent="0.25">
      <c r="A69" s="1"/>
      <c r="B69" s="1"/>
      <c r="C69" s="216"/>
      <c r="D69" s="217"/>
      <c r="E69" s="229">
        <v>1000000</v>
      </c>
      <c r="F69" s="233">
        <v>1500000</v>
      </c>
      <c r="G69" s="217"/>
      <c r="H69" s="239"/>
      <c r="I69" s="239"/>
      <c r="J69" s="239"/>
      <c r="K69" s="239"/>
      <c r="L69" s="239"/>
      <c r="M69" s="5"/>
      <c r="N69"/>
      <c r="O69"/>
      <c r="P69"/>
      <c r="Q69"/>
      <c r="R69"/>
    </row>
    <row r="70" spans="1:18" s="2" customFormat="1" ht="15" x14ac:dyDescent="0.25">
      <c r="A70" s="1"/>
      <c r="B70" s="1"/>
      <c r="C70" s="216"/>
      <c r="D70" s="217"/>
      <c r="E70" s="221"/>
      <c r="F70" s="232">
        <v>200000</v>
      </c>
      <c r="G70" s="217"/>
      <c r="H70" s="239"/>
      <c r="I70" s="239"/>
      <c r="J70" s="239"/>
      <c r="K70" s="239"/>
      <c r="L70" s="239"/>
      <c r="M70" s="5"/>
      <c r="N70"/>
      <c r="O70"/>
      <c r="P70"/>
      <c r="Q70"/>
      <c r="R70"/>
    </row>
    <row r="71" spans="1:18" s="2" customFormat="1" ht="15" x14ac:dyDescent="0.25">
      <c r="A71" s="1"/>
      <c r="B71" s="1"/>
      <c r="C71" s="216"/>
      <c r="D71" s="217"/>
      <c r="E71" s="223"/>
      <c r="F71" s="224"/>
      <c r="G71" s="217"/>
      <c r="H71" s="239"/>
      <c r="I71" s="239"/>
      <c r="J71" s="239"/>
      <c r="K71" s="239"/>
      <c r="L71" s="239"/>
      <c r="M71" s="5"/>
      <c r="N71"/>
      <c r="O71"/>
      <c r="P71"/>
      <c r="Q71"/>
      <c r="R71"/>
    </row>
    <row r="72" spans="1:18" s="2" customFormat="1" ht="15" x14ac:dyDescent="0.25">
      <c r="A72" s="1"/>
      <c r="B72" s="1"/>
      <c r="C72" s="216"/>
      <c r="D72" s="217"/>
      <c r="E72" s="217"/>
      <c r="F72" s="217">
        <f>F67+F69+F70-E69</f>
        <v>5700000</v>
      </c>
      <c r="G72" s="217"/>
      <c r="H72" s="239"/>
      <c r="I72" s="239"/>
      <c r="J72" s="239"/>
      <c r="K72" s="239"/>
      <c r="L72" s="239"/>
      <c r="M72" s="5"/>
      <c r="N72"/>
      <c r="O72"/>
      <c r="P72"/>
      <c r="Q72"/>
      <c r="R72"/>
    </row>
    <row r="73" spans="1:18" s="2" customFormat="1" ht="15" x14ac:dyDescent="0.25">
      <c r="A73" s="1"/>
      <c r="B73" s="1"/>
      <c r="C73" s="216"/>
      <c r="D73" s="217"/>
      <c r="E73" s="217"/>
      <c r="F73" s="217"/>
      <c r="G73" s="217"/>
      <c r="H73" s="217"/>
      <c r="I73" s="217"/>
      <c r="J73" s="217"/>
      <c r="K73" s="217"/>
      <c r="L73" s="218"/>
      <c r="M73" s="5"/>
      <c r="N73"/>
      <c r="O73"/>
      <c r="P73"/>
      <c r="Q73"/>
      <c r="R73"/>
    </row>
    <row r="74" spans="1:18" s="2" customFormat="1" ht="15" x14ac:dyDescent="0.25">
      <c r="A74" s="1"/>
      <c r="B74" s="1"/>
      <c r="C74" s="213" t="s">
        <v>514</v>
      </c>
      <c r="D74" s="214"/>
      <c r="E74" s="214">
        <f>E49+E58-F67</f>
        <v>105000000</v>
      </c>
      <c r="F74" s="214"/>
      <c r="G74" s="214"/>
      <c r="H74" s="214" t="s">
        <v>516</v>
      </c>
      <c r="I74" s="214"/>
      <c r="J74" s="214">
        <f>J50+J59</f>
        <v>105000000</v>
      </c>
      <c r="K74" s="214"/>
      <c r="L74" s="215"/>
      <c r="M74" s="5"/>
      <c r="N74"/>
      <c r="O74"/>
      <c r="P74"/>
      <c r="Q74"/>
      <c r="R74"/>
    </row>
    <row r="75" spans="1:18" s="2" customFormat="1" ht="15" x14ac:dyDescent="0.25">
      <c r="A75" s="1"/>
      <c r="B75" s="1"/>
      <c r="C75" s="10"/>
      <c r="D75" s="8"/>
      <c r="E75" s="8"/>
      <c r="F75" s="8"/>
      <c r="G75" s="8"/>
      <c r="H75" s="8"/>
      <c r="I75" s="8"/>
      <c r="J75" s="8"/>
      <c r="K75" s="8"/>
      <c r="L75" s="9"/>
      <c r="M75" s="5"/>
      <c r="N75" s="5"/>
      <c r="O75" s="5"/>
      <c r="P75"/>
    </row>
    <row r="76" spans="1:18" s="2" customFormat="1" ht="15" x14ac:dyDescent="0.25">
      <c r="A76" s="1"/>
      <c r="B76" s="1"/>
      <c r="C76" s="10" t="s">
        <v>515</v>
      </c>
      <c r="D76" s="8"/>
      <c r="E76" s="214">
        <f>E54+E63-F72</f>
        <v>103500000</v>
      </c>
      <c r="F76" s="8"/>
      <c r="G76" s="8"/>
      <c r="H76" s="8" t="s">
        <v>629</v>
      </c>
      <c r="I76" s="8"/>
      <c r="J76" s="214">
        <f>J55+J64</f>
        <v>103500000</v>
      </c>
      <c r="K76" s="8"/>
      <c r="L76" s="9"/>
      <c r="M76" s="5"/>
      <c r="N76" s="5"/>
      <c r="O76" s="5"/>
      <c r="P76"/>
    </row>
    <row r="77" spans="1:18" s="2" customFormat="1" ht="15" x14ac:dyDescent="0.25">
      <c r="A77" s="1"/>
      <c r="B77" s="1"/>
      <c r="C77" s="10"/>
      <c r="D77" s="8"/>
      <c r="E77" s="8"/>
      <c r="F77" s="8"/>
      <c r="G77" s="8"/>
      <c r="H77" s="8"/>
      <c r="I77" s="8"/>
      <c r="J77" s="8"/>
      <c r="K77" s="8"/>
      <c r="L77" s="9"/>
      <c r="M77" s="5"/>
      <c r="N77" s="5"/>
      <c r="O77" s="5"/>
      <c r="P77"/>
    </row>
    <row r="78" spans="1:18" s="2" customFormat="1" ht="15" x14ac:dyDescent="0.25">
      <c r="A78" s="1"/>
      <c r="B78" s="1"/>
      <c r="C78" s="11"/>
      <c r="D78" s="1"/>
      <c r="E78" s="1"/>
      <c r="F78" s="1"/>
      <c r="G78" s="1"/>
      <c r="H78" s="1"/>
      <c r="I78" s="1"/>
      <c r="J78" s="1"/>
      <c r="L78" s="5"/>
      <c r="M78" s="5"/>
      <c r="N78" s="5"/>
      <c r="O78" s="5"/>
      <c r="P78"/>
    </row>
    <row r="79" spans="1:18" s="2" customFormat="1" ht="15" x14ac:dyDescent="0.25">
      <c r="A79" s="1"/>
      <c r="B79" s="1"/>
      <c r="C79" s="11"/>
      <c r="D79" s="1"/>
      <c r="E79" s="1"/>
      <c r="F79" s="1"/>
      <c r="G79" s="1"/>
      <c r="H79" s="1"/>
      <c r="I79" s="1"/>
      <c r="J79" s="1"/>
      <c r="L79" s="5"/>
      <c r="M79" s="5"/>
      <c r="N79" s="5"/>
      <c r="O79" s="5"/>
      <c r="P79"/>
    </row>
    <row r="80" spans="1:18" s="2" customFormat="1" ht="15" x14ac:dyDescent="0.25">
      <c r="A80" s="1"/>
      <c r="B80" s="1"/>
      <c r="C80" s="11"/>
      <c r="D80" s="1"/>
      <c r="E80" s="1"/>
      <c r="F80" s="1"/>
      <c r="G80" s="1"/>
      <c r="H80" s="1"/>
      <c r="I80" s="1"/>
      <c r="J80" s="1"/>
      <c r="L80" s="5"/>
      <c r="M80" s="5"/>
      <c r="N80" s="5"/>
      <c r="O80" s="5"/>
      <c r="P80"/>
    </row>
    <row r="81" spans="1:16" s="2" customFormat="1" ht="15" x14ac:dyDescent="0.25">
      <c r="A81" s="1"/>
      <c r="B81" s="1"/>
      <c r="C81" s="11"/>
      <c r="D81" s="1"/>
      <c r="E81" s="1"/>
      <c r="F81" s="1"/>
      <c r="G81" s="1"/>
      <c r="H81" s="1"/>
      <c r="I81" s="1"/>
      <c r="J81" s="1"/>
      <c r="L81" s="5"/>
      <c r="M81" s="5"/>
      <c r="N81" s="5"/>
      <c r="O81" s="5"/>
      <c r="P81"/>
    </row>
    <row r="82" spans="1:16" s="2" customFormat="1" x14ac:dyDescent="0.2">
      <c r="C82" s="190"/>
      <c r="D82" s="190"/>
      <c r="E82" s="190"/>
      <c r="F82" s="190"/>
      <c r="G82" s="190"/>
      <c r="H82" s="190"/>
      <c r="I82" s="190"/>
      <c r="J82" s="190"/>
      <c r="K82" s="190"/>
      <c r="L82" s="190"/>
      <c r="M82" s="190"/>
      <c r="N82" s="61"/>
    </row>
    <row r="83" spans="1:16" s="2" customFormat="1" ht="15" x14ac:dyDescent="0.2">
      <c r="A83" s="175"/>
      <c r="B83" s="175"/>
      <c r="C83" s="279" t="s">
        <v>490</v>
      </c>
      <c r="D83" s="282"/>
      <c r="E83" s="282"/>
      <c r="F83" s="282"/>
      <c r="G83" s="282"/>
      <c r="H83" s="282"/>
      <c r="I83" s="282"/>
      <c r="J83" s="282"/>
      <c r="K83" s="282"/>
      <c r="L83" s="282"/>
      <c r="M83" s="189"/>
      <c r="N83" s="189"/>
    </row>
    <row r="84" spans="1:16" s="2" customFormat="1" ht="15" x14ac:dyDescent="0.2">
      <c r="A84" s="175"/>
      <c r="B84" s="175"/>
      <c r="C84" s="282"/>
      <c r="D84" s="282"/>
      <c r="E84" s="282"/>
      <c r="F84" s="282"/>
      <c r="G84" s="282"/>
      <c r="H84" s="282"/>
      <c r="I84" s="282"/>
      <c r="J84" s="282"/>
      <c r="K84" s="282"/>
      <c r="L84" s="282"/>
      <c r="M84" s="189"/>
      <c r="N84" s="189"/>
    </row>
    <row r="85" spans="1:16" s="2" customFormat="1" x14ac:dyDescent="0.2">
      <c r="A85" s="68"/>
      <c r="B85" s="68"/>
      <c r="C85" s="30"/>
      <c r="D85" s="68"/>
      <c r="E85" s="68"/>
      <c r="F85" s="68"/>
      <c r="G85" s="68"/>
      <c r="H85" s="68"/>
      <c r="I85" s="68"/>
      <c r="J85" s="68"/>
      <c r="K85" s="68"/>
      <c r="L85" s="68"/>
      <c r="M85" s="68"/>
      <c r="N85" s="68"/>
    </row>
    <row r="86" spans="1:16" s="2" customFormat="1" ht="15" x14ac:dyDescent="0.25">
      <c r="A86" s="174"/>
      <c r="B86" s="174"/>
      <c r="C86" s="179"/>
      <c r="D86" s="174"/>
      <c r="E86" s="174"/>
      <c r="F86" s="174"/>
      <c r="G86" s="174"/>
      <c r="H86" s="174"/>
      <c r="I86" s="174"/>
      <c r="J86" s="174"/>
      <c r="K86" s="174"/>
      <c r="L86" s="174"/>
      <c r="M86"/>
      <c r="N86"/>
    </row>
    <row r="87" spans="1:16" s="2" customFormat="1" ht="15" x14ac:dyDescent="0.25">
      <c r="A87" s="68"/>
      <c r="B87" s="68"/>
      <c r="C87" s="30"/>
      <c r="D87" s="68"/>
      <c r="E87" s="68"/>
      <c r="F87" s="68"/>
      <c r="G87" s="68"/>
      <c r="H87" s="68"/>
      <c r="I87" s="68"/>
      <c r="J87" s="68"/>
      <c r="K87" s="68"/>
      <c r="L87" s="68"/>
      <c r="M87"/>
      <c r="N87"/>
    </row>
    <row r="88" spans="1:16" s="2" customFormat="1" ht="24" x14ac:dyDescent="0.25">
      <c r="A88" s="55"/>
      <c r="B88" s="55"/>
      <c r="C88" s="176" t="s">
        <v>364</v>
      </c>
      <c r="D88" s="173"/>
      <c r="E88" s="178" t="s">
        <v>430</v>
      </c>
      <c r="F88" s="178" t="s">
        <v>431</v>
      </c>
      <c r="G88" s="178" t="s">
        <v>432</v>
      </c>
      <c r="H88" s="178" t="s">
        <v>433</v>
      </c>
      <c r="I88" s="178" t="s">
        <v>434</v>
      </c>
      <c r="J88" s="178" t="s">
        <v>435</v>
      </c>
      <c r="K88" s="178" t="s">
        <v>436</v>
      </c>
      <c r="L88" s="178" t="s">
        <v>437</v>
      </c>
      <c r="M88"/>
      <c r="N88" s="55"/>
    </row>
    <row r="89" spans="1:16" s="2" customFormat="1" x14ac:dyDescent="0.2">
      <c r="A89" s="55"/>
      <c r="B89" s="55"/>
      <c r="C89" s="102"/>
      <c r="D89" s="55"/>
      <c r="E89" s="55"/>
      <c r="F89" s="55"/>
      <c r="G89" s="55"/>
      <c r="H89" s="55"/>
      <c r="I89" s="55"/>
      <c r="J89" s="68"/>
      <c r="K89" s="3"/>
      <c r="L89" s="3"/>
      <c r="M89" s="64"/>
      <c r="N89" s="55"/>
    </row>
    <row r="90" spans="1:16" s="2" customFormat="1" x14ac:dyDescent="0.2">
      <c r="A90" s="55"/>
      <c r="B90" s="55"/>
      <c r="C90" s="55"/>
      <c r="D90" s="55"/>
      <c r="E90" s="3" t="s">
        <v>369</v>
      </c>
      <c r="F90" s="55"/>
      <c r="G90" s="55"/>
      <c r="H90" s="55"/>
      <c r="I90" s="55"/>
      <c r="J90" s="68"/>
      <c r="K90" s="3"/>
      <c r="L90" s="3"/>
      <c r="M90" s="64"/>
      <c r="N90" s="55"/>
    </row>
    <row r="91" spans="1:16" s="2" customFormat="1" x14ac:dyDescent="0.2">
      <c r="A91" s="109"/>
      <c r="B91" s="109"/>
      <c r="C91" s="109" t="s">
        <v>27</v>
      </c>
      <c r="D91" s="109"/>
      <c r="E91" s="110">
        <f>1687155000</f>
        <v>1687155000</v>
      </c>
      <c r="F91" s="110">
        <f>6760879</f>
        <v>6760879</v>
      </c>
      <c r="G91" s="110">
        <v>5831677</v>
      </c>
      <c r="H91" s="110">
        <v>47880000</v>
      </c>
      <c r="I91" s="110">
        <v>792362</v>
      </c>
      <c r="J91" s="63">
        <f>159103000</f>
        <v>159103000</v>
      </c>
      <c r="K91" s="110">
        <v>38718</v>
      </c>
      <c r="L91" s="110">
        <v>5306000</v>
      </c>
      <c r="M91" s="111"/>
      <c r="N91" s="109"/>
    </row>
    <row r="92" spans="1:16" s="2" customFormat="1" x14ac:dyDescent="0.2">
      <c r="A92" s="55"/>
      <c r="B92" s="55"/>
      <c r="C92" s="55"/>
      <c r="D92" s="55"/>
      <c r="E92" s="4"/>
      <c r="F92" s="4"/>
      <c r="G92" s="4"/>
      <c r="H92" s="4"/>
      <c r="I92" s="4"/>
      <c r="J92" s="4"/>
      <c r="K92" s="4"/>
      <c r="L92" s="4"/>
      <c r="M92" s="69"/>
      <c r="N92" s="55"/>
    </row>
    <row r="93" spans="1:16" s="2" customFormat="1" x14ac:dyDescent="0.2">
      <c r="A93" s="55"/>
      <c r="B93" s="55"/>
      <c r="C93" s="55" t="s">
        <v>440</v>
      </c>
      <c r="D93" s="55"/>
      <c r="E93" s="53">
        <f>84347000/E91</f>
        <v>4.9993628326976479E-2</v>
      </c>
      <c r="F93" s="53">
        <v>4.4699999999999997E-2</v>
      </c>
      <c r="G93" s="15">
        <f>198058/G91</f>
        <v>3.3962443393212624E-2</v>
      </c>
      <c r="H93" s="53">
        <f>3624900/H91</f>
        <v>7.5708020050125308E-2</v>
      </c>
      <c r="I93" s="53">
        <f>158064/I91</f>
        <v>0.19948457901817604</v>
      </c>
      <c r="J93" s="53">
        <f>35895000/J91</f>
        <v>0.22560856803454366</v>
      </c>
      <c r="K93" s="53">
        <f>12351/K91</f>
        <v>0.31899891523322488</v>
      </c>
      <c r="L93" s="15">
        <f>319000/L91</f>
        <v>6.0120618168111574E-2</v>
      </c>
      <c r="M93" s="69"/>
      <c r="N93" s="55"/>
    </row>
    <row r="94" spans="1:16" s="2" customFormat="1" x14ac:dyDescent="0.2">
      <c r="A94" s="55"/>
      <c r="B94" s="55"/>
      <c r="C94" s="55"/>
      <c r="D94" s="55"/>
      <c r="E94" s="4"/>
      <c r="F94" s="4"/>
      <c r="G94" s="15"/>
      <c r="H94" s="15"/>
      <c r="I94" s="53"/>
      <c r="J94" s="15"/>
      <c r="K94" s="15"/>
      <c r="L94" s="15"/>
      <c r="M94" s="69"/>
      <c r="N94" s="55"/>
    </row>
    <row r="95" spans="1:16" s="2" customFormat="1" x14ac:dyDescent="0.2">
      <c r="A95" s="112"/>
      <c r="B95" s="112"/>
      <c r="C95" s="112" t="s">
        <v>365</v>
      </c>
      <c r="D95" s="112"/>
      <c r="E95" s="53">
        <f>4028000/E91</f>
        <v>2.3874510640693948E-3</v>
      </c>
      <c r="F95" s="53">
        <v>2.8E-3</v>
      </c>
      <c r="G95" s="53">
        <f>39468/G91</f>
        <v>6.7678645439382184E-3</v>
      </c>
      <c r="H95" s="53">
        <f>1086000/H91</f>
        <v>2.2681704260651629E-2</v>
      </c>
      <c r="I95" s="53">
        <f>17200/I91</f>
        <v>2.170724996907979E-2</v>
      </c>
      <c r="J95" s="53">
        <f>(1707*1000)/J91</f>
        <v>1.0728898889398691E-2</v>
      </c>
      <c r="K95" s="53">
        <f>380/K91</f>
        <v>9.8145565370112084E-3</v>
      </c>
      <c r="L95" s="53">
        <f>151000/L91</f>
        <v>2.8458349038823973E-2</v>
      </c>
      <c r="M95" s="113"/>
      <c r="N95" s="112"/>
    </row>
    <row r="96" spans="1:16" s="2" customFormat="1" x14ac:dyDescent="0.2">
      <c r="A96" s="55"/>
      <c r="B96" s="55"/>
      <c r="C96" s="55" t="s">
        <v>366</v>
      </c>
      <c r="D96" s="55"/>
      <c r="E96" s="15">
        <f>49037000/E91</f>
        <v>2.9064905121343326E-2</v>
      </c>
      <c r="F96" s="53">
        <v>2.3300000000000001E-2</v>
      </c>
      <c r="G96" s="15">
        <f>121448/G91</f>
        <v>2.0825570414822359E-2</v>
      </c>
      <c r="H96" s="15">
        <f>1758000/H91</f>
        <v>3.6716791979949877E-2</v>
      </c>
      <c r="I96" s="53">
        <f>80510/I91</f>
        <v>0.10160759854712871</v>
      </c>
      <c r="J96" s="15">
        <f>23153000/J91</f>
        <v>0.14552208317882126</v>
      </c>
      <c r="K96" s="15">
        <f>9105/K91</f>
        <v>0.23516194018286068</v>
      </c>
      <c r="L96" s="15">
        <f>106000/L91</f>
        <v>1.9977384093479079E-2</v>
      </c>
      <c r="M96" s="69"/>
      <c r="N96" s="55"/>
    </row>
    <row r="97" spans="1:14" s="2" customFormat="1" x14ac:dyDescent="0.2">
      <c r="A97" s="55"/>
      <c r="B97" s="55"/>
      <c r="C97" s="55" t="s">
        <v>367</v>
      </c>
      <c r="D97" s="55"/>
      <c r="E97" s="15">
        <f>1395000/E91</f>
        <v>8.2683570863376511E-4</v>
      </c>
      <c r="F97" s="53">
        <v>2.7000000000000001E-3</v>
      </c>
      <c r="G97" s="15">
        <f>5470/G91</f>
        <v>9.3798061861107875E-4</v>
      </c>
      <c r="H97" s="15">
        <f>99100/H91</f>
        <v>2.0697577276524645E-3</v>
      </c>
      <c r="I97" s="53">
        <f>67432/I91</f>
        <v>8.5102516274127224E-2</v>
      </c>
      <c r="J97" s="15">
        <f>2044000/J91</f>
        <v>1.2847023626204409E-2</v>
      </c>
      <c r="K97" s="15">
        <f>1103/K91</f>
        <v>2.8488041737693062E-2</v>
      </c>
      <c r="L97" s="15">
        <f>2400/L91</f>
        <v>4.5231813041839429E-4</v>
      </c>
      <c r="M97" s="69"/>
      <c r="N97" s="55"/>
    </row>
    <row r="98" spans="1:14" s="2" customFormat="1" x14ac:dyDescent="0.2">
      <c r="A98" s="55"/>
      <c r="B98" s="55"/>
      <c r="C98" s="55"/>
      <c r="D98" s="55"/>
      <c r="E98" s="15"/>
      <c r="F98" s="4"/>
      <c r="G98" s="15"/>
      <c r="H98" s="15"/>
      <c r="I98" s="53"/>
      <c r="J98" s="15"/>
      <c r="K98" s="15"/>
      <c r="L98" s="15"/>
      <c r="M98" s="69"/>
      <c r="N98" s="55"/>
    </row>
    <row r="99" spans="1:14" s="2" customFormat="1" x14ac:dyDescent="0.2">
      <c r="A99" s="55"/>
      <c r="B99" s="55"/>
      <c r="C99" s="55" t="s">
        <v>1</v>
      </c>
      <c r="D99" s="55"/>
      <c r="E99" s="15">
        <f t="shared" ref="E99:L99" si="1">SUM(E95:E98)</f>
        <v>3.2279191894046488E-2</v>
      </c>
      <c r="F99" s="15">
        <f t="shared" si="1"/>
        <v>2.8800000000000003E-2</v>
      </c>
      <c r="G99" s="15">
        <f t="shared" si="1"/>
        <v>2.8531415577371655E-2</v>
      </c>
      <c r="H99" s="15">
        <f t="shared" si="1"/>
        <v>6.1468253968253971E-2</v>
      </c>
      <c r="I99" s="53">
        <f t="shared" si="1"/>
        <v>0.20841736479033574</v>
      </c>
      <c r="J99" s="15">
        <f t="shared" si="1"/>
        <v>0.16909800569442435</v>
      </c>
      <c r="K99" s="15">
        <f t="shared" si="1"/>
        <v>0.27346453845756497</v>
      </c>
      <c r="L99" s="15">
        <f t="shared" si="1"/>
        <v>4.8888051262721444E-2</v>
      </c>
      <c r="M99" s="69"/>
      <c r="N99" s="55"/>
    </row>
    <row r="100" spans="1:14" s="2" customFormat="1" x14ac:dyDescent="0.2">
      <c r="A100" s="55"/>
      <c r="B100" s="55"/>
      <c r="C100" s="55"/>
      <c r="D100" s="55"/>
      <c r="E100" s="4"/>
      <c r="F100" s="4"/>
      <c r="G100" s="4"/>
      <c r="H100" s="15"/>
      <c r="I100" s="194"/>
      <c r="J100" s="15"/>
      <c r="K100" s="4"/>
      <c r="L100" s="15"/>
      <c r="M100" s="69"/>
      <c r="N100" s="114"/>
    </row>
    <row r="101" spans="1:14" s="2" customFormat="1" x14ac:dyDescent="0.2">
      <c r="A101" s="55"/>
      <c r="B101" s="55"/>
      <c r="C101" s="115" t="s">
        <v>368</v>
      </c>
      <c r="D101" s="115"/>
      <c r="E101" s="195">
        <f>23057000/E91</f>
        <v>1.3666201386357508E-2</v>
      </c>
      <c r="F101" s="53">
        <v>1.8499999999999999E-2</v>
      </c>
      <c r="G101" s="181">
        <f>33765/G91</f>
        <v>5.7899297234740542E-3</v>
      </c>
      <c r="H101" s="195">
        <f>680800/H91</f>
        <v>1.4218880534670008E-2</v>
      </c>
      <c r="I101" s="195">
        <f>-18708/I91</f>
        <v>-2.3610420489624692E-2</v>
      </c>
      <c r="J101" s="195">
        <f>5885000/J91</f>
        <v>3.6988617436503397E-2</v>
      </c>
      <c r="K101" s="195">
        <f>2903/K91</f>
        <v>7.4978046386693531E-2</v>
      </c>
      <c r="L101" s="196">
        <f>53000/L91</f>
        <v>9.9886920467395397E-3</v>
      </c>
      <c r="M101" s="69"/>
      <c r="N101" s="55"/>
    </row>
    <row r="102" spans="1:14" s="2" customFormat="1" x14ac:dyDescent="0.2">
      <c r="A102" s="55"/>
      <c r="B102" s="55"/>
      <c r="C102" s="116"/>
      <c r="D102" s="116"/>
      <c r="E102" s="197"/>
      <c r="F102" s="133"/>
      <c r="G102" s="198"/>
      <c r="H102" s="16"/>
      <c r="I102" s="199"/>
      <c r="J102" s="103"/>
      <c r="K102" s="198"/>
      <c r="L102" s="15"/>
      <c r="M102" s="69"/>
      <c r="N102" s="55"/>
    </row>
    <row r="103" spans="1:14" s="2" customFormat="1" x14ac:dyDescent="0.2">
      <c r="A103" s="55"/>
      <c r="B103" s="55"/>
      <c r="C103" s="116" t="s">
        <v>371</v>
      </c>
      <c r="D103" s="116"/>
      <c r="E103" s="200">
        <v>185262000</v>
      </c>
      <c r="F103" s="200">
        <v>946188</v>
      </c>
      <c r="G103" s="200">
        <v>490222</v>
      </c>
      <c r="H103" s="200">
        <v>9063000</v>
      </c>
      <c r="I103" s="200">
        <f>310605</f>
        <v>310605</v>
      </c>
      <c r="J103" s="200">
        <v>20673000</v>
      </c>
      <c r="K103" s="200">
        <v>15885</v>
      </c>
      <c r="L103" s="200">
        <v>1112000</v>
      </c>
      <c r="M103" s="69"/>
      <c r="N103" s="55"/>
    </row>
    <row r="104" spans="1:14" s="2" customFormat="1" x14ac:dyDescent="0.2">
      <c r="A104" s="55"/>
      <c r="B104" s="55"/>
      <c r="C104" s="55" t="s">
        <v>363</v>
      </c>
      <c r="D104" s="55"/>
      <c r="E104" s="53">
        <f>185262000/E91</f>
        <v>0.10980733838918179</v>
      </c>
      <c r="F104" s="53">
        <v>0.14000000000000001</v>
      </c>
      <c r="G104" s="53">
        <f>490222/G91</f>
        <v>8.4061925926281589E-2</v>
      </c>
      <c r="H104" s="53">
        <f>9063000/H91</f>
        <v>0.18928571428571428</v>
      </c>
      <c r="I104" s="53">
        <f>310605/I91</f>
        <v>0.39199885910732718</v>
      </c>
      <c r="J104" s="53">
        <f>20673000/J91</f>
        <v>0.12993469639164568</v>
      </c>
      <c r="K104" s="15">
        <f>15885/K91</f>
        <v>0.41027429102742913</v>
      </c>
      <c r="L104" s="15">
        <f>L103/L91</f>
        <v>0.20957406709385601</v>
      </c>
      <c r="M104" s="69"/>
      <c r="N104" s="55"/>
    </row>
    <row r="105" spans="1:14" s="2" customFormat="1" x14ac:dyDescent="0.2">
      <c r="A105" s="55"/>
      <c r="B105" s="55"/>
      <c r="C105" s="180" t="s">
        <v>376</v>
      </c>
      <c r="D105" s="180"/>
      <c r="E105" s="53">
        <f t="shared" ref="E105:L105" si="2">(E101*E91)/(E91*E104)</f>
        <v>0.12445617557837009</v>
      </c>
      <c r="F105" s="53">
        <v>0.13220000000000001</v>
      </c>
      <c r="G105" s="53">
        <f t="shared" si="2"/>
        <v>6.8876957786472237E-2</v>
      </c>
      <c r="H105" s="53">
        <f t="shared" si="2"/>
        <v>7.5118614145426463E-2</v>
      </c>
      <c r="I105" s="53">
        <f t="shared" si="2"/>
        <v>-6.0230839812623747E-2</v>
      </c>
      <c r="J105" s="53">
        <f t="shared" si="2"/>
        <v>0.28467082668214572</v>
      </c>
      <c r="K105" s="15">
        <f t="shared" si="2"/>
        <v>0.18275102297765186</v>
      </c>
      <c r="L105" s="15">
        <f t="shared" si="2"/>
        <v>4.7661870503597124E-2</v>
      </c>
      <c r="M105" s="69"/>
      <c r="N105" s="55"/>
    </row>
    <row r="106" spans="1:14" s="2" customFormat="1" x14ac:dyDescent="0.2">
      <c r="A106" s="55"/>
      <c r="B106" s="55"/>
      <c r="C106" s="68"/>
      <c r="D106" s="68"/>
      <c r="E106" s="53"/>
      <c r="F106" s="53"/>
      <c r="G106" s="53"/>
      <c r="H106" s="53"/>
      <c r="I106" s="53"/>
      <c r="J106" s="53"/>
      <c r="K106" s="15"/>
      <c r="L106" s="4"/>
      <c r="M106" s="69"/>
      <c r="N106" s="55"/>
    </row>
    <row r="107" spans="1:14" s="2" customFormat="1" x14ac:dyDescent="0.2">
      <c r="A107" s="55"/>
      <c r="B107" s="55"/>
      <c r="C107" s="68" t="s">
        <v>0</v>
      </c>
      <c r="D107" s="68"/>
      <c r="E107" s="139">
        <v>824997000</v>
      </c>
      <c r="F107" s="139">
        <v>5074883</v>
      </c>
      <c r="G107" s="139">
        <v>3265738</v>
      </c>
      <c r="H107" s="54">
        <v>19148000</v>
      </c>
      <c r="I107" s="139">
        <f>454303</f>
        <v>454303</v>
      </c>
      <c r="J107" s="139">
        <f>70104000</f>
        <v>70104000</v>
      </c>
      <c r="K107" s="139">
        <v>22745</v>
      </c>
      <c r="L107" s="139">
        <v>3379000</v>
      </c>
      <c r="M107" s="69"/>
      <c r="N107" s="55"/>
    </row>
    <row r="108" spans="1:14" s="2" customFormat="1" x14ac:dyDescent="0.2">
      <c r="A108" s="55"/>
      <c r="B108" s="55"/>
      <c r="C108" s="68" t="s">
        <v>374</v>
      </c>
      <c r="D108" s="68"/>
      <c r="E108" s="53">
        <f>31658000/E107</f>
        <v>3.8373472873234692E-2</v>
      </c>
      <c r="F108" s="53">
        <f>57897/F107</f>
        <v>1.1408538876659817E-2</v>
      </c>
      <c r="G108" s="53">
        <f>39314/G107</f>
        <v>1.2038320281663746E-2</v>
      </c>
      <c r="H108" s="15">
        <f>30300/H107</f>
        <v>1.5824106956340088E-3</v>
      </c>
      <c r="I108" s="53">
        <f>59874/I107</f>
        <v>0.13179309843870721</v>
      </c>
      <c r="J108" s="53">
        <f>1308000/J107</f>
        <v>1.8657993837726806E-2</v>
      </c>
      <c r="K108" s="15">
        <f>408/K107</f>
        <v>1.7938008353484282E-2</v>
      </c>
      <c r="L108" s="15">
        <f>18000/L91</f>
        <v>3.3923859781379568E-3</v>
      </c>
      <c r="M108" s="69"/>
      <c r="N108" s="55"/>
    </row>
    <row r="109" spans="1:14" s="2" customFormat="1" x14ac:dyDescent="0.2">
      <c r="A109" s="55"/>
      <c r="B109" s="55"/>
      <c r="C109" s="68"/>
      <c r="D109" s="68"/>
      <c r="E109" s="53"/>
      <c r="F109" s="53"/>
      <c r="G109" s="53"/>
      <c r="H109" s="15"/>
      <c r="I109" s="53"/>
      <c r="J109" s="53"/>
      <c r="K109" s="15"/>
      <c r="L109" s="15"/>
      <c r="M109" s="69"/>
      <c r="N109" s="55"/>
    </row>
    <row r="110" spans="1:14" s="2" customFormat="1" x14ac:dyDescent="0.2">
      <c r="A110" s="55"/>
      <c r="B110" s="55"/>
      <c r="C110" s="134" t="s">
        <v>517</v>
      </c>
      <c r="D110" s="134"/>
      <c r="E110" s="243">
        <v>55.95</v>
      </c>
      <c r="F110" s="243">
        <v>69.989999999999995</v>
      </c>
      <c r="G110" s="303" t="s">
        <v>523</v>
      </c>
      <c r="H110" s="244">
        <v>52.15</v>
      </c>
      <c r="I110" s="243">
        <v>27.98</v>
      </c>
      <c r="J110" s="243">
        <v>96.24</v>
      </c>
      <c r="K110" s="303" t="s">
        <v>523</v>
      </c>
      <c r="L110" s="303" t="s">
        <v>523</v>
      </c>
      <c r="M110" s="69"/>
      <c r="N110" s="55"/>
    </row>
    <row r="111" spans="1:14" s="2" customFormat="1" ht="12" customHeight="1" x14ac:dyDescent="0.2">
      <c r="A111" s="55"/>
      <c r="B111" s="55"/>
      <c r="C111" s="134" t="s">
        <v>518</v>
      </c>
      <c r="D111" s="134"/>
      <c r="E111" s="243">
        <v>54.77</v>
      </c>
      <c r="F111" s="243">
        <v>37.450000000000003</v>
      </c>
      <c r="G111" s="291"/>
      <c r="H111" s="244">
        <v>47.17</v>
      </c>
      <c r="I111" s="243">
        <v>23.71</v>
      </c>
      <c r="J111" s="243">
        <v>89.79</v>
      </c>
      <c r="K111" s="291"/>
      <c r="L111" s="291"/>
      <c r="M111" s="69"/>
      <c r="N111" s="55"/>
    </row>
    <row r="112" spans="1:14" s="2" customFormat="1" ht="12" customHeight="1" x14ac:dyDescent="0.2">
      <c r="A112" s="55"/>
      <c r="B112" s="55"/>
      <c r="C112" s="134" t="s">
        <v>519</v>
      </c>
      <c r="D112" s="134"/>
      <c r="E112" s="243">
        <v>44.17</v>
      </c>
      <c r="F112" s="243">
        <v>30.59</v>
      </c>
      <c r="G112" s="291"/>
      <c r="H112" s="244">
        <v>41.86</v>
      </c>
      <c r="I112" s="243">
        <v>22.43</v>
      </c>
      <c r="J112" s="243">
        <v>78.41</v>
      </c>
      <c r="K112" s="291"/>
      <c r="L112" s="291"/>
      <c r="M112" s="69"/>
      <c r="N112" s="55"/>
    </row>
    <row r="113" spans="1:15" s="2" customFormat="1" ht="12" customHeight="1" x14ac:dyDescent="0.2">
      <c r="A113" s="55"/>
      <c r="B113" s="55"/>
      <c r="C113" s="134" t="s">
        <v>520</v>
      </c>
      <c r="D113" s="134"/>
      <c r="E113" s="243">
        <v>0.35</v>
      </c>
      <c r="F113" s="243">
        <v>0.11</v>
      </c>
      <c r="G113" s="291"/>
      <c r="H113" s="244">
        <v>0.15</v>
      </c>
      <c r="I113" s="243"/>
      <c r="J113" s="243">
        <v>0.25</v>
      </c>
      <c r="K113" s="291"/>
      <c r="L113" s="291"/>
      <c r="M113" s="69"/>
      <c r="N113" s="55"/>
    </row>
    <row r="114" spans="1:15" s="2" customFormat="1" ht="12" customHeight="1" x14ac:dyDescent="0.2">
      <c r="A114" s="55"/>
      <c r="B114" s="55"/>
      <c r="C114" s="134" t="s">
        <v>522</v>
      </c>
      <c r="D114" s="134"/>
      <c r="E114" s="243">
        <v>1.35</v>
      </c>
      <c r="F114" s="243">
        <v>0.45</v>
      </c>
      <c r="G114" s="291"/>
      <c r="H114" s="244">
        <v>0.55000000000000004</v>
      </c>
      <c r="I114" s="243"/>
      <c r="J114" s="243">
        <v>1.01</v>
      </c>
      <c r="K114" s="291"/>
      <c r="L114" s="291"/>
      <c r="M114" s="69"/>
      <c r="N114" s="55"/>
    </row>
    <row r="115" spans="1:15" s="2" customFormat="1" ht="12" customHeight="1" x14ac:dyDescent="0.2">
      <c r="A115" s="55"/>
      <c r="B115" s="55"/>
      <c r="C115" s="134" t="s">
        <v>521</v>
      </c>
      <c r="D115" s="134"/>
      <c r="E115" s="243">
        <v>4.12</v>
      </c>
      <c r="F115" s="243">
        <v>1.52</v>
      </c>
      <c r="G115" s="291"/>
      <c r="H115" s="244">
        <v>5.96</v>
      </c>
      <c r="I115" s="243">
        <v>-0.6</v>
      </c>
      <c r="J115" s="243">
        <v>5.56</v>
      </c>
      <c r="K115" s="291"/>
      <c r="L115" s="291"/>
      <c r="M115" s="69"/>
      <c r="N115" s="55"/>
    </row>
    <row r="116" spans="1:15" s="2" customFormat="1" x14ac:dyDescent="0.2">
      <c r="A116" s="55"/>
      <c r="B116" s="68"/>
      <c r="C116" s="68"/>
      <c r="D116" s="68"/>
      <c r="E116" s="53"/>
      <c r="F116" s="53"/>
      <c r="G116" s="53"/>
      <c r="H116" s="53"/>
      <c r="I116" s="53"/>
      <c r="J116" s="53"/>
      <c r="K116" s="15"/>
      <c r="L116" s="4"/>
      <c r="M116" s="69"/>
      <c r="N116" s="55"/>
    </row>
    <row r="117" spans="1:15" s="2" customFormat="1" ht="45" x14ac:dyDescent="0.2">
      <c r="A117" s="55"/>
      <c r="B117" s="55"/>
      <c r="C117" s="138" t="s">
        <v>373</v>
      </c>
      <c r="D117" s="136"/>
      <c r="E117" s="32"/>
      <c r="F117" s="136"/>
      <c r="G117" s="32"/>
      <c r="H117" s="32"/>
      <c r="I117" s="135" t="s">
        <v>372</v>
      </c>
      <c r="J117" s="137"/>
      <c r="K117" s="135" t="s">
        <v>375</v>
      </c>
      <c r="L117" s="140"/>
      <c r="M117" s="64"/>
      <c r="N117" s="55"/>
    </row>
    <row r="118" spans="1:15" s="2" customFormat="1" x14ac:dyDescent="0.2">
      <c r="C118" s="190"/>
      <c r="D118" s="190"/>
      <c r="E118" s="190"/>
      <c r="F118" s="190"/>
      <c r="G118" s="190"/>
      <c r="H118" s="190"/>
      <c r="I118" s="190"/>
      <c r="J118" s="190"/>
      <c r="K118" s="190"/>
      <c r="L118" s="190"/>
      <c r="M118" s="190"/>
      <c r="N118" s="61"/>
    </row>
    <row r="119" spans="1:15" s="2" customFormat="1" x14ac:dyDescent="0.2">
      <c r="C119" s="190"/>
      <c r="D119" s="190"/>
      <c r="E119" s="190"/>
      <c r="F119" s="190"/>
      <c r="G119" s="190"/>
      <c r="H119" s="190"/>
      <c r="I119" s="190"/>
      <c r="J119" s="190"/>
      <c r="K119" s="190"/>
      <c r="L119" s="190"/>
      <c r="M119" s="190"/>
      <c r="N119" s="61"/>
    </row>
    <row r="120" spans="1:15" s="2" customFormat="1" x14ac:dyDescent="0.2">
      <c r="C120" s="190"/>
      <c r="D120" s="190"/>
      <c r="E120" s="190"/>
      <c r="F120" s="190"/>
      <c r="G120" s="190"/>
      <c r="H120" s="190"/>
      <c r="I120" s="190"/>
      <c r="J120" s="190"/>
      <c r="K120" s="190"/>
      <c r="L120" s="190"/>
      <c r="M120" s="190"/>
      <c r="N120" s="61"/>
    </row>
    <row r="121" spans="1:15" s="2" customFormat="1" x14ac:dyDescent="0.2">
      <c r="C121" s="190"/>
      <c r="D121" s="190"/>
      <c r="E121" s="190"/>
      <c r="F121" s="190"/>
      <c r="G121" s="190"/>
      <c r="H121" s="190"/>
      <c r="I121" s="190"/>
      <c r="J121" s="190"/>
      <c r="K121" s="190"/>
      <c r="L121" s="190"/>
      <c r="M121" s="190"/>
      <c r="N121" s="61"/>
    </row>
    <row r="122" spans="1:15" s="2" customFormat="1" x14ac:dyDescent="0.2">
      <c r="C122" s="190"/>
      <c r="D122" s="190"/>
      <c r="E122" s="190"/>
      <c r="F122" s="190"/>
      <c r="G122" s="190"/>
      <c r="H122" s="190"/>
      <c r="I122" s="190"/>
      <c r="J122" s="190"/>
      <c r="K122" s="190"/>
      <c r="L122" s="190"/>
      <c r="M122" s="190"/>
      <c r="N122" s="61"/>
    </row>
    <row r="123" spans="1:15" s="2" customFormat="1" x14ac:dyDescent="0.2">
      <c r="C123" s="190"/>
      <c r="D123" s="190"/>
      <c r="E123" s="190"/>
      <c r="F123" s="190"/>
      <c r="G123" s="190"/>
      <c r="H123" s="190"/>
      <c r="I123" s="190"/>
      <c r="J123" s="190"/>
      <c r="K123" s="190"/>
      <c r="L123" s="190"/>
      <c r="M123" s="190"/>
      <c r="N123" s="61"/>
    </row>
    <row r="124" spans="1:15" s="2" customFormat="1" ht="36" x14ac:dyDescent="0.2">
      <c r="A124" s="171"/>
      <c r="B124" s="171"/>
      <c r="C124" s="201" t="s">
        <v>491</v>
      </c>
      <c r="D124" s="201"/>
      <c r="E124" s="182">
        <v>2005</v>
      </c>
      <c r="F124" s="182">
        <f>E124+1</f>
        <v>2006</v>
      </c>
      <c r="G124" s="182">
        <f t="shared" ref="G124:O124" si="3">F124+1</f>
        <v>2007</v>
      </c>
      <c r="H124" s="182">
        <f t="shared" si="3"/>
        <v>2008</v>
      </c>
      <c r="I124" s="182">
        <f t="shared" si="3"/>
        <v>2009</v>
      </c>
      <c r="J124" s="182">
        <f t="shared" si="3"/>
        <v>2010</v>
      </c>
      <c r="K124" s="182">
        <f t="shared" si="3"/>
        <v>2011</v>
      </c>
      <c r="L124" s="182">
        <f t="shared" si="3"/>
        <v>2012</v>
      </c>
      <c r="M124" s="182">
        <f t="shared" si="3"/>
        <v>2013</v>
      </c>
      <c r="N124" s="182">
        <f t="shared" si="3"/>
        <v>2014</v>
      </c>
      <c r="O124" s="182">
        <f t="shared" si="3"/>
        <v>2015</v>
      </c>
    </row>
    <row r="125" spans="1:15" s="2" customFormat="1" ht="5.0999999999999996" customHeight="1" x14ac:dyDescent="0.2">
      <c r="C125" s="265"/>
      <c r="D125" s="265"/>
      <c r="E125" s="266"/>
      <c r="F125" s="266"/>
      <c r="G125" s="266"/>
      <c r="H125" s="266"/>
      <c r="I125" s="266"/>
      <c r="J125" s="266"/>
      <c r="K125" s="266"/>
      <c r="L125" s="266"/>
      <c r="M125" s="266"/>
      <c r="N125" s="266"/>
      <c r="O125" s="266"/>
    </row>
    <row r="126" spans="1:15" s="2" customFormat="1" ht="12.75" x14ac:dyDescent="0.2">
      <c r="C126" s="263"/>
      <c r="D126" s="263"/>
      <c r="E126" s="264"/>
      <c r="F126" s="264"/>
      <c r="G126" s="264"/>
      <c r="H126" s="264"/>
      <c r="I126" s="264"/>
      <c r="J126" s="264"/>
      <c r="K126" s="264"/>
      <c r="L126" s="264"/>
      <c r="M126" s="264"/>
      <c r="N126" s="264"/>
      <c r="O126" s="264"/>
    </row>
    <row r="127" spans="1:15" s="2" customFormat="1" ht="12.75" x14ac:dyDescent="0.2">
      <c r="C127" s="265"/>
      <c r="D127" s="265"/>
      <c r="E127" s="266"/>
      <c r="F127" s="266"/>
      <c r="G127" s="266"/>
      <c r="H127" s="266"/>
      <c r="I127" s="266"/>
      <c r="J127" s="266"/>
      <c r="K127" s="266"/>
      <c r="L127" s="266"/>
      <c r="M127" s="266"/>
      <c r="N127" s="266"/>
      <c r="O127" s="266"/>
    </row>
    <row r="128" spans="1:15" s="2" customFormat="1" ht="12.75" x14ac:dyDescent="0.2">
      <c r="C128" s="267"/>
      <c r="D128" s="267"/>
      <c r="E128" s="268"/>
      <c r="F128" s="268"/>
      <c r="G128" s="268"/>
      <c r="H128" s="268"/>
      <c r="I128" s="268"/>
      <c r="J128" s="268"/>
      <c r="K128" s="268"/>
      <c r="L128" s="268"/>
      <c r="M128" s="268"/>
      <c r="N128" s="268"/>
      <c r="O128" s="268"/>
    </row>
    <row r="129" spans="3:15" s="2" customFormat="1" ht="12.75" x14ac:dyDescent="0.2">
      <c r="C129" s="265"/>
      <c r="D129" s="265"/>
      <c r="E129" s="266"/>
      <c r="F129" s="266"/>
      <c r="G129" s="266"/>
      <c r="H129" s="266"/>
      <c r="I129" s="266"/>
      <c r="J129" s="266"/>
      <c r="K129" s="266"/>
      <c r="L129" s="266"/>
      <c r="M129" s="266"/>
      <c r="N129" s="266"/>
      <c r="O129" s="266"/>
    </row>
    <row r="130" spans="3:15" s="2" customFormat="1" x14ac:dyDescent="0.2">
      <c r="C130" s="102" t="s">
        <v>441</v>
      </c>
      <c r="D130" s="102"/>
      <c r="E130" s="3"/>
      <c r="F130" s="3"/>
      <c r="G130" s="3"/>
      <c r="H130" s="3"/>
      <c r="I130" s="3"/>
      <c r="J130" s="3"/>
      <c r="K130" s="3"/>
      <c r="L130" s="3"/>
      <c r="M130" s="3"/>
      <c r="N130" s="3"/>
      <c r="O130" s="3"/>
    </row>
    <row r="131" spans="3:15" s="2" customFormat="1" x14ac:dyDescent="0.2">
      <c r="C131" s="55" t="s">
        <v>442</v>
      </c>
      <c r="D131" s="55"/>
      <c r="E131" s="3"/>
      <c r="F131" s="3"/>
      <c r="G131" s="3"/>
      <c r="H131" s="3"/>
      <c r="I131" s="3"/>
      <c r="J131" s="3"/>
      <c r="K131" s="3"/>
      <c r="L131" s="3"/>
      <c r="M131" s="3"/>
      <c r="N131" s="3"/>
      <c r="O131" s="3"/>
    </row>
    <row r="132" spans="3:15" s="2" customFormat="1" x14ac:dyDescent="0.2">
      <c r="C132" s="55" t="s">
        <v>443</v>
      </c>
      <c r="D132" s="55"/>
      <c r="E132" s="260">
        <v>5.15</v>
      </c>
      <c r="F132" s="260">
        <v>5.95</v>
      </c>
      <c r="G132" s="260">
        <v>6.17</v>
      </c>
      <c r="H132" s="260">
        <v>5.25</v>
      </c>
      <c r="I132" s="260">
        <v>4.3600000000000003</v>
      </c>
      <c r="J132" s="260">
        <v>4.1399999999999997</v>
      </c>
      <c r="K132" s="260">
        <v>4.03</v>
      </c>
      <c r="L132" s="260">
        <v>3.81</v>
      </c>
      <c r="M132" s="260">
        <v>3.61</v>
      </c>
      <c r="N132" s="260">
        <v>3.52</v>
      </c>
      <c r="O132" s="260">
        <v>3.44</v>
      </c>
    </row>
    <row r="133" spans="3:15" s="2" customFormat="1" x14ac:dyDescent="0.2">
      <c r="C133" s="55" t="s">
        <v>444</v>
      </c>
      <c r="D133" s="55"/>
      <c r="E133" s="260">
        <v>1.87</v>
      </c>
      <c r="F133" s="260">
        <v>2.7</v>
      </c>
      <c r="G133" s="260">
        <v>2.95</v>
      </c>
      <c r="H133" s="260">
        <v>2.0499999999999998</v>
      </c>
      <c r="I133" s="260">
        <v>1.29</v>
      </c>
      <c r="J133" s="260">
        <v>0.85</v>
      </c>
      <c r="K133" s="260">
        <v>0.63</v>
      </c>
      <c r="L133" s="260">
        <v>0.46</v>
      </c>
      <c r="M133" s="260">
        <v>0.36</v>
      </c>
      <c r="N133" s="260">
        <v>0.3</v>
      </c>
      <c r="O133" s="260">
        <v>0.28999999999999998</v>
      </c>
    </row>
    <row r="134" spans="3:15" s="2" customFormat="1" x14ac:dyDescent="0.2">
      <c r="C134" s="55" t="s">
        <v>445</v>
      </c>
      <c r="D134" s="55"/>
      <c r="E134" s="3">
        <v>3.27</v>
      </c>
      <c r="F134" s="3">
        <v>3.24</v>
      </c>
      <c r="G134" s="3">
        <v>3.19</v>
      </c>
      <c r="H134" s="3">
        <v>3.12</v>
      </c>
      <c r="I134" s="3">
        <v>3.02</v>
      </c>
      <c r="J134" s="3">
        <v>3.25</v>
      </c>
      <c r="K134" s="3">
        <v>3.37</v>
      </c>
      <c r="L134" s="3">
        <v>3.33</v>
      </c>
      <c r="M134" s="3">
        <v>3.22</v>
      </c>
      <c r="N134" s="3">
        <v>3.19</v>
      </c>
      <c r="O134" s="3">
        <v>3.12</v>
      </c>
    </row>
    <row r="135" spans="3:15" s="2" customFormat="1" x14ac:dyDescent="0.2">
      <c r="C135" s="55" t="s">
        <v>446</v>
      </c>
      <c r="D135" s="55"/>
      <c r="E135" s="3">
        <v>1.52</v>
      </c>
      <c r="F135" s="3">
        <v>1.29</v>
      </c>
      <c r="G135" s="3">
        <v>1.25</v>
      </c>
      <c r="H135" s="3">
        <v>1.1599999999999999</v>
      </c>
      <c r="I135" s="3">
        <v>1.38</v>
      </c>
      <c r="J135" s="3">
        <v>1.25</v>
      </c>
      <c r="K135" s="3">
        <v>1.1299999999999999</v>
      </c>
      <c r="L135" s="3">
        <v>1.1299999999999999</v>
      </c>
      <c r="M135" s="3">
        <v>1.05</v>
      </c>
      <c r="N135" s="3">
        <v>1.01</v>
      </c>
      <c r="O135" s="3">
        <v>1.02</v>
      </c>
    </row>
    <row r="136" spans="3:15" s="2" customFormat="1" x14ac:dyDescent="0.2">
      <c r="C136" s="55" t="s">
        <v>447</v>
      </c>
      <c r="D136" s="55"/>
      <c r="E136" s="260">
        <v>2.74</v>
      </c>
      <c r="F136" s="260">
        <v>2.57</v>
      </c>
      <c r="G136" s="260">
        <v>2.67</v>
      </c>
      <c r="H136" s="260">
        <v>2.94</v>
      </c>
      <c r="I136" s="260">
        <v>2.84</v>
      </c>
      <c r="J136" s="260">
        <v>2.81</v>
      </c>
      <c r="K136" s="260">
        <v>2.8</v>
      </c>
      <c r="L136" s="260">
        <v>2.75</v>
      </c>
      <c r="M136" s="260">
        <v>2.73</v>
      </c>
      <c r="N136" s="260">
        <v>2.65</v>
      </c>
      <c r="O136" s="260">
        <v>2.5499999999999998</v>
      </c>
    </row>
    <row r="137" spans="3:15" s="2" customFormat="1" x14ac:dyDescent="0.2">
      <c r="C137" s="55" t="s">
        <v>448</v>
      </c>
      <c r="D137" s="55"/>
      <c r="E137" s="260">
        <v>0.14000000000000001</v>
      </c>
      <c r="F137" s="260">
        <v>0.13</v>
      </c>
      <c r="G137" s="260">
        <v>0.3</v>
      </c>
      <c r="H137" s="260">
        <v>1.17</v>
      </c>
      <c r="I137" s="260">
        <v>1.72</v>
      </c>
      <c r="J137" s="260">
        <v>1.03</v>
      </c>
      <c r="K137" s="260">
        <v>0.47</v>
      </c>
      <c r="L137" s="260">
        <v>0.32</v>
      </c>
      <c r="M137" s="260">
        <v>0.14000000000000001</v>
      </c>
      <c r="N137" s="260">
        <v>0.11</v>
      </c>
      <c r="O137" s="260">
        <v>0.12</v>
      </c>
    </row>
    <row r="138" spans="3:15" s="2" customFormat="1" x14ac:dyDescent="0.2">
      <c r="C138" s="55" t="s">
        <v>449</v>
      </c>
      <c r="D138" s="55"/>
      <c r="E138" s="3">
        <v>1.98</v>
      </c>
      <c r="F138" s="3">
        <v>1.92</v>
      </c>
      <c r="G138" s="3">
        <v>1.54</v>
      </c>
      <c r="H138" s="3">
        <v>0.24</v>
      </c>
      <c r="I138" s="3">
        <v>-0.08</v>
      </c>
      <c r="J138" s="3">
        <v>0.75</v>
      </c>
      <c r="K138" s="3">
        <v>1.25</v>
      </c>
      <c r="L138" s="3">
        <v>1.42</v>
      </c>
      <c r="M138" s="3">
        <v>1.44</v>
      </c>
      <c r="N138" s="3">
        <v>1.46</v>
      </c>
      <c r="O138" s="3">
        <v>1.48</v>
      </c>
    </row>
    <row r="139" spans="3:15" s="2" customFormat="1" x14ac:dyDescent="0.2">
      <c r="C139" s="55" t="s">
        <v>450</v>
      </c>
      <c r="D139" s="55"/>
      <c r="E139" s="3">
        <v>0</v>
      </c>
      <c r="F139" s="3">
        <v>-0.01</v>
      </c>
      <c r="G139" s="3">
        <v>-0.02</v>
      </c>
      <c r="H139" s="3">
        <v>-0.11</v>
      </c>
      <c r="I139" s="3">
        <v>0.02</v>
      </c>
      <c r="J139" s="3">
        <v>0.04</v>
      </c>
      <c r="K139" s="3">
        <v>0.05</v>
      </c>
      <c r="L139" s="3">
        <v>0.04</v>
      </c>
      <c r="M139" s="3">
        <v>0.02</v>
      </c>
      <c r="N139" s="3">
        <v>0.01</v>
      </c>
      <c r="O139" s="3">
        <v>0.01</v>
      </c>
    </row>
    <row r="140" spans="3:15" s="2" customFormat="1" x14ac:dyDescent="0.2">
      <c r="C140" s="55" t="s">
        <v>451</v>
      </c>
      <c r="D140" s="55"/>
      <c r="E140" s="3">
        <v>1.97</v>
      </c>
      <c r="F140" s="3">
        <v>1.9</v>
      </c>
      <c r="G140" s="3">
        <v>1.5</v>
      </c>
      <c r="H140" s="3">
        <v>-0.06</v>
      </c>
      <c r="I140" s="3">
        <v>-0.12</v>
      </c>
      <c r="J140" s="3">
        <v>0.8</v>
      </c>
      <c r="K140" s="3">
        <v>1.3</v>
      </c>
      <c r="L140" s="3">
        <v>1.47</v>
      </c>
      <c r="M140" s="3">
        <v>1.46</v>
      </c>
      <c r="N140" s="3">
        <v>1.47</v>
      </c>
      <c r="O140" s="3">
        <v>1.49</v>
      </c>
    </row>
    <row r="141" spans="3:15" s="2" customFormat="1" x14ac:dyDescent="0.2">
      <c r="C141" s="55" t="s">
        <v>452</v>
      </c>
      <c r="D141" s="55"/>
      <c r="E141" s="3">
        <v>1.28</v>
      </c>
      <c r="F141" s="3">
        <v>1.24</v>
      </c>
      <c r="G141" s="3">
        <v>0.98</v>
      </c>
      <c r="H141" s="3">
        <v>-0.16</v>
      </c>
      <c r="I141" s="3">
        <v>-0.21</v>
      </c>
      <c r="J141" s="3">
        <v>0.5</v>
      </c>
      <c r="K141" s="3">
        <v>0.89</v>
      </c>
      <c r="L141" s="3">
        <v>1.03</v>
      </c>
      <c r="M141" s="3">
        <v>1.02</v>
      </c>
      <c r="N141" s="3">
        <v>0.98</v>
      </c>
      <c r="O141" s="3">
        <v>1</v>
      </c>
    </row>
    <row r="142" spans="3:15" s="2" customFormat="1" x14ac:dyDescent="0.2">
      <c r="C142" s="55" t="s">
        <v>453</v>
      </c>
      <c r="D142" s="55"/>
      <c r="E142" s="3">
        <v>1.29</v>
      </c>
      <c r="F142" s="3">
        <v>1.25</v>
      </c>
      <c r="G142" s="3">
        <v>1.0900000000000001</v>
      </c>
      <c r="H142" s="3">
        <v>0.37</v>
      </c>
      <c r="I142" s="3">
        <v>0.21</v>
      </c>
      <c r="J142" s="3">
        <v>0.43</v>
      </c>
      <c r="K142" s="3">
        <v>0.73</v>
      </c>
      <c r="L142" s="3">
        <v>0.96</v>
      </c>
      <c r="M142" s="3">
        <v>0.97</v>
      </c>
      <c r="N142" s="3">
        <v>0.98</v>
      </c>
      <c r="O142" s="3">
        <v>1.04</v>
      </c>
    </row>
    <row r="143" spans="3:15" s="2" customFormat="1" x14ac:dyDescent="0.2">
      <c r="C143" s="55" t="s">
        <v>454</v>
      </c>
      <c r="D143" s="55"/>
      <c r="E143" s="3">
        <v>0</v>
      </c>
      <c r="F143" s="3">
        <v>0</v>
      </c>
      <c r="G143" s="3">
        <v>0</v>
      </c>
      <c r="H143" s="3">
        <v>0</v>
      </c>
      <c r="I143" s="3">
        <v>0</v>
      </c>
      <c r="J143" s="3">
        <v>0</v>
      </c>
      <c r="K143" s="3">
        <v>0</v>
      </c>
      <c r="L143" s="3">
        <v>0</v>
      </c>
      <c r="M143" s="3">
        <v>0</v>
      </c>
      <c r="N143" s="3">
        <v>0</v>
      </c>
      <c r="O143" s="3">
        <v>0</v>
      </c>
    </row>
    <row r="144" spans="3:15" s="2" customFormat="1" x14ac:dyDescent="0.2">
      <c r="C144" s="55" t="s">
        <v>630</v>
      </c>
      <c r="D144" s="55"/>
      <c r="E144" s="3">
        <v>1.29</v>
      </c>
      <c r="F144" s="3">
        <v>1.24</v>
      </c>
      <c r="G144" s="3">
        <v>0.97</v>
      </c>
      <c r="H144" s="3">
        <v>-0.16</v>
      </c>
      <c r="I144" s="3">
        <v>-0.24</v>
      </c>
      <c r="J144" s="3">
        <v>0.49</v>
      </c>
      <c r="K144" s="3">
        <v>0.87</v>
      </c>
      <c r="L144" s="3">
        <v>1.02</v>
      </c>
      <c r="M144" s="3">
        <v>1</v>
      </c>
      <c r="N144" s="3">
        <v>0.97</v>
      </c>
      <c r="O144" s="3">
        <v>0.98</v>
      </c>
    </row>
    <row r="145" spans="3:15" s="2" customFormat="1" x14ac:dyDescent="0.2">
      <c r="C145" s="55" t="s">
        <v>455</v>
      </c>
      <c r="D145" s="55"/>
      <c r="E145" s="260">
        <v>1.29</v>
      </c>
      <c r="F145" s="260">
        <v>1.24</v>
      </c>
      <c r="G145" s="260">
        <v>0.97</v>
      </c>
      <c r="H145" s="260">
        <v>-0.16</v>
      </c>
      <c r="I145" s="260">
        <v>-0.23</v>
      </c>
      <c r="J145" s="260">
        <v>0.49</v>
      </c>
      <c r="K145" s="260">
        <v>0.89</v>
      </c>
      <c r="L145" s="260">
        <v>1.03</v>
      </c>
      <c r="M145" s="260">
        <v>1.02</v>
      </c>
      <c r="N145" s="260">
        <v>0.98</v>
      </c>
      <c r="O145" s="260">
        <v>1</v>
      </c>
    </row>
    <row r="146" spans="3:15" s="2" customFormat="1" x14ac:dyDescent="0.2">
      <c r="C146" s="102" t="s">
        <v>456</v>
      </c>
      <c r="D146" s="102"/>
      <c r="E146" s="3"/>
      <c r="F146" s="3"/>
      <c r="G146" s="3"/>
      <c r="H146" s="3"/>
      <c r="I146" s="3"/>
      <c r="J146" s="3"/>
      <c r="K146" s="3"/>
      <c r="L146" s="3"/>
      <c r="M146" s="3"/>
      <c r="N146" s="3"/>
      <c r="O146" s="3"/>
    </row>
    <row r="147" spans="3:15" s="2" customFormat="1" x14ac:dyDescent="0.2">
      <c r="C147" s="55" t="s">
        <v>457</v>
      </c>
      <c r="D147" s="55"/>
      <c r="E147" s="3">
        <v>91.71</v>
      </c>
      <c r="F147" s="3">
        <v>91.8</v>
      </c>
      <c r="G147" s="3">
        <v>91.56</v>
      </c>
      <c r="H147" s="3">
        <v>91.87</v>
      </c>
      <c r="I147" s="3">
        <v>92.29</v>
      </c>
      <c r="J147" s="3">
        <v>91.54</v>
      </c>
      <c r="K147" s="3">
        <v>91.56</v>
      </c>
      <c r="L147" s="3">
        <v>91.93</v>
      </c>
      <c r="M147" s="3">
        <v>92.12</v>
      </c>
      <c r="N147" s="3">
        <v>92.37</v>
      </c>
      <c r="O147" s="3">
        <v>92.82</v>
      </c>
    </row>
    <row r="148" spans="3:15" s="2" customFormat="1" x14ac:dyDescent="0.2">
      <c r="C148" s="55" t="s">
        <v>458</v>
      </c>
      <c r="D148" s="55"/>
      <c r="E148" s="3">
        <v>80.760000000000005</v>
      </c>
      <c r="F148" s="3">
        <v>81.56</v>
      </c>
      <c r="G148" s="3">
        <v>81.55</v>
      </c>
      <c r="H148" s="3">
        <v>81.96</v>
      </c>
      <c r="I148" s="3">
        <v>81.2</v>
      </c>
      <c r="J148" s="3">
        <v>80.23</v>
      </c>
      <c r="K148" s="3">
        <v>78.7</v>
      </c>
      <c r="L148" s="3">
        <v>77.77</v>
      </c>
      <c r="M148" s="3">
        <v>77.48</v>
      </c>
      <c r="N148" s="3">
        <v>77.349999999999994</v>
      </c>
      <c r="O148" s="3">
        <v>77.84</v>
      </c>
    </row>
    <row r="149" spans="3:15" s="2" customFormat="1" x14ac:dyDescent="0.2">
      <c r="C149" s="55" t="s">
        <v>459</v>
      </c>
      <c r="D149" s="55"/>
      <c r="E149" s="3">
        <v>5.64</v>
      </c>
      <c r="F149" s="3">
        <v>6.5</v>
      </c>
      <c r="G149" s="3">
        <v>6.75</v>
      </c>
      <c r="H149" s="3">
        <v>5.73</v>
      </c>
      <c r="I149" s="3">
        <v>4.75</v>
      </c>
      <c r="J149" s="3">
        <v>4.54</v>
      </c>
      <c r="K149" s="3">
        <v>4.42</v>
      </c>
      <c r="L149" s="3">
        <v>4.1500000000000004</v>
      </c>
      <c r="M149" s="3">
        <v>3.92</v>
      </c>
      <c r="N149" s="3">
        <v>3.83</v>
      </c>
      <c r="O149" s="3">
        <v>3.71</v>
      </c>
    </row>
    <row r="150" spans="3:15" s="2" customFormat="1" x14ac:dyDescent="0.2">
      <c r="C150" s="55" t="s">
        <v>460</v>
      </c>
      <c r="D150" s="55"/>
      <c r="E150" s="3">
        <v>2.0499999999999998</v>
      </c>
      <c r="F150" s="3">
        <v>2.96</v>
      </c>
      <c r="G150" s="3">
        <v>3.24</v>
      </c>
      <c r="H150" s="3">
        <v>2.2400000000000002</v>
      </c>
      <c r="I150" s="3">
        <v>1.4</v>
      </c>
      <c r="J150" s="3">
        <v>0.93</v>
      </c>
      <c r="K150" s="3">
        <v>0.69</v>
      </c>
      <c r="L150" s="3">
        <v>0.5</v>
      </c>
      <c r="M150" s="3">
        <v>0.39</v>
      </c>
      <c r="N150" s="3">
        <v>0.33</v>
      </c>
      <c r="O150" s="3">
        <v>0.31</v>
      </c>
    </row>
    <row r="151" spans="3:15" s="2" customFormat="1" x14ac:dyDescent="0.2">
      <c r="C151" s="55" t="s">
        <v>461</v>
      </c>
      <c r="D151" s="55"/>
      <c r="E151" s="3">
        <v>3.58</v>
      </c>
      <c r="F151" s="3">
        <v>3.54</v>
      </c>
      <c r="G151" s="3">
        <v>3.5</v>
      </c>
      <c r="H151" s="3">
        <v>3.42</v>
      </c>
      <c r="I151" s="3">
        <v>3.29</v>
      </c>
      <c r="J151" s="3">
        <v>3.57</v>
      </c>
      <c r="K151" s="3">
        <v>3.69</v>
      </c>
      <c r="L151" s="3">
        <v>3.63</v>
      </c>
      <c r="M151" s="3">
        <v>3.5</v>
      </c>
      <c r="N151" s="3">
        <v>3.47</v>
      </c>
      <c r="O151" s="3">
        <v>3.37</v>
      </c>
    </row>
    <row r="152" spans="3:15" s="2" customFormat="1" x14ac:dyDescent="0.2">
      <c r="C152" s="102" t="s">
        <v>462</v>
      </c>
      <c r="D152" s="102"/>
      <c r="E152" s="3"/>
      <c r="F152" s="3"/>
      <c r="G152" s="3"/>
      <c r="H152" s="3"/>
      <c r="I152" s="3"/>
      <c r="J152" s="3"/>
      <c r="K152" s="3"/>
      <c r="L152" s="3"/>
      <c r="M152" s="3"/>
      <c r="N152" s="3"/>
      <c r="O152" s="3"/>
    </row>
    <row r="153" spans="3:15" s="2" customFormat="1" x14ac:dyDescent="0.2">
      <c r="C153" s="55" t="s">
        <v>463</v>
      </c>
      <c r="D153" s="55"/>
      <c r="E153" s="3">
        <v>34.76</v>
      </c>
      <c r="F153" s="3">
        <v>36.22</v>
      </c>
      <c r="G153" s="3">
        <v>35.89</v>
      </c>
      <c r="H153" s="3">
        <v>38.85</v>
      </c>
      <c r="I153" s="3">
        <v>30.19</v>
      </c>
      <c r="J153" s="3">
        <v>17.190000000000001</v>
      </c>
      <c r="K153" s="3">
        <v>15.13</v>
      </c>
      <c r="L153" s="3">
        <v>11.68</v>
      </c>
      <c r="M153" s="3">
        <v>12.88</v>
      </c>
      <c r="N153" s="3">
        <v>12.87</v>
      </c>
      <c r="O153" s="3">
        <v>13.95</v>
      </c>
    </row>
    <row r="154" spans="3:15" s="2" customFormat="1" x14ac:dyDescent="0.2">
      <c r="C154" s="55" t="s">
        <v>464</v>
      </c>
      <c r="D154" s="55"/>
      <c r="E154" s="3">
        <v>62.21</v>
      </c>
      <c r="F154" s="3">
        <v>63.97</v>
      </c>
      <c r="G154" s="3">
        <v>65.44</v>
      </c>
      <c r="H154" s="3">
        <v>65.86</v>
      </c>
      <c r="I154" s="3">
        <v>62.88</v>
      </c>
      <c r="J154" s="3">
        <v>60.5</v>
      </c>
      <c r="K154" s="3">
        <v>60.44</v>
      </c>
      <c r="L154" s="3">
        <v>60.84</v>
      </c>
      <c r="M154" s="3">
        <v>63.51</v>
      </c>
      <c r="N154" s="3">
        <v>65.02</v>
      </c>
      <c r="O154" s="3">
        <v>66.739999999999995</v>
      </c>
    </row>
    <row r="155" spans="3:15" s="2" customFormat="1" x14ac:dyDescent="0.2">
      <c r="C155" s="102" t="s">
        <v>465</v>
      </c>
      <c r="D155" s="102"/>
      <c r="E155" s="3"/>
      <c r="F155" s="3"/>
      <c r="G155" s="3"/>
      <c r="H155" s="3"/>
      <c r="I155" s="3"/>
      <c r="J155" s="3"/>
      <c r="K155" s="3"/>
      <c r="L155" s="3"/>
      <c r="M155" s="3"/>
      <c r="N155" s="3"/>
      <c r="O155" s="3"/>
    </row>
    <row r="156" spans="3:15" s="2" customFormat="1" x14ac:dyDescent="0.2">
      <c r="C156" s="55" t="s">
        <v>466</v>
      </c>
      <c r="D156" s="55"/>
      <c r="E156" s="260">
        <v>7.84</v>
      </c>
      <c r="F156" s="260">
        <v>8.19</v>
      </c>
      <c r="G156" s="260">
        <v>8.07</v>
      </c>
      <c r="H156" s="260">
        <v>8.2200000000000006</v>
      </c>
      <c r="I156" s="260">
        <v>8.69</v>
      </c>
      <c r="J156" s="260">
        <v>9.17</v>
      </c>
      <c r="K156" s="260">
        <v>9.6300000000000008</v>
      </c>
      <c r="L156" s="260">
        <v>9.76</v>
      </c>
      <c r="M156" s="260">
        <v>9.8699999999999992</v>
      </c>
      <c r="N156" s="260">
        <v>9.83</v>
      </c>
      <c r="O156" s="260">
        <v>9.7799999999999994</v>
      </c>
    </row>
    <row r="157" spans="3:15" s="2" customFormat="1" x14ac:dyDescent="0.2">
      <c r="C157" s="55" t="s">
        <v>467</v>
      </c>
      <c r="D157" s="55"/>
      <c r="E157" s="3">
        <v>46.63</v>
      </c>
      <c r="F157" s="3">
        <v>47.54</v>
      </c>
      <c r="G157" s="3">
        <v>62.22</v>
      </c>
      <c r="H157" s="3">
        <v>35.46</v>
      </c>
      <c r="I157" s="3">
        <v>20.41</v>
      </c>
      <c r="J157" s="3">
        <v>21.49</v>
      </c>
      <c r="K157" s="3">
        <v>29.61</v>
      </c>
      <c r="L157" s="3">
        <v>46.39</v>
      </c>
      <c r="M157" s="3">
        <v>42.16</v>
      </c>
      <c r="N157" s="3">
        <v>41.19</v>
      </c>
      <c r="O157" s="3">
        <v>41.12</v>
      </c>
    </row>
    <row r="158" spans="3:15" s="2" customFormat="1" x14ac:dyDescent="0.2">
      <c r="C158" s="55" t="s">
        <v>468</v>
      </c>
      <c r="D158" s="55"/>
      <c r="E158" s="3">
        <v>6.33</v>
      </c>
      <c r="F158" s="3">
        <v>5.66</v>
      </c>
      <c r="G158" s="3">
        <v>2.0499999999999998</v>
      </c>
      <c r="H158" s="3">
        <v>-6.09</v>
      </c>
      <c r="I158" s="3">
        <v>-5.31</v>
      </c>
      <c r="J158" s="3">
        <v>1.28</v>
      </c>
      <c r="K158" s="3">
        <v>4.03</v>
      </c>
      <c r="L158" s="3">
        <v>3.55</v>
      </c>
      <c r="M158" s="3">
        <v>4.29</v>
      </c>
      <c r="N158" s="3">
        <v>4.32</v>
      </c>
      <c r="O158" s="3">
        <v>4.62</v>
      </c>
    </row>
    <row r="159" spans="3:15" s="2" customFormat="1" x14ac:dyDescent="0.2">
      <c r="C159" s="190"/>
      <c r="D159" s="190"/>
      <c r="E159" s="190"/>
      <c r="F159" s="190"/>
      <c r="G159" s="190"/>
      <c r="H159" s="190"/>
      <c r="I159" s="190"/>
      <c r="J159" s="190"/>
      <c r="K159" s="190"/>
      <c r="L159" s="190"/>
      <c r="M159" s="190"/>
      <c r="N159" s="61"/>
    </row>
    <row r="160" spans="3:15" s="2" customFormat="1" x14ac:dyDescent="0.2">
      <c r="C160" s="190"/>
      <c r="D160" s="190"/>
      <c r="E160" s="190"/>
      <c r="F160" s="190"/>
      <c r="G160" s="190"/>
      <c r="H160" s="190"/>
      <c r="I160" s="190"/>
      <c r="J160" s="190"/>
      <c r="K160" s="190"/>
      <c r="L160" s="190"/>
      <c r="M160" s="190"/>
      <c r="N160" s="61"/>
    </row>
    <row r="161" spans="1:15" s="2" customFormat="1" x14ac:dyDescent="0.2">
      <c r="C161" s="190"/>
      <c r="D161" s="190"/>
      <c r="E161" s="190"/>
      <c r="F161" s="190"/>
      <c r="G161" s="190"/>
      <c r="H161" s="190"/>
      <c r="I161" s="190"/>
      <c r="J161" s="190"/>
      <c r="K161" s="190"/>
      <c r="L161" s="190"/>
      <c r="M161" s="190"/>
      <c r="N161" s="61"/>
    </row>
    <row r="162" spans="1:15" s="2" customFormat="1" x14ac:dyDescent="0.2">
      <c r="C162" s="190"/>
      <c r="D162" s="190"/>
      <c r="E162" s="190"/>
      <c r="F162" s="190"/>
      <c r="G162" s="190"/>
      <c r="H162" s="190"/>
      <c r="I162" s="190"/>
      <c r="J162" s="190"/>
      <c r="K162" s="190"/>
      <c r="L162" s="190"/>
      <c r="M162" s="190"/>
      <c r="N162" s="61"/>
    </row>
    <row r="163" spans="1:15" s="2" customFormat="1" x14ac:dyDescent="0.2">
      <c r="C163" s="190"/>
      <c r="D163" s="190"/>
      <c r="E163" s="190"/>
      <c r="F163" s="190"/>
      <c r="G163" s="190"/>
      <c r="H163" s="190"/>
      <c r="I163" s="190"/>
      <c r="J163" s="190"/>
      <c r="K163" s="190"/>
      <c r="L163" s="190"/>
      <c r="M163" s="190"/>
      <c r="N163" s="61"/>
    </row>
    <row r="164" spans="1:15" s="2" customFormat="1" ht="36" x14ac:dyDescent="0.2">
      <c r="A164" s="171"/>
      <c r="B164" s="171"/>
      <c r="C164" s="201" t="s">
        <v>492</v>
      </c>
      <c r="D164" s="201"/>
      <c r="E164" s="182">
        <v>2005</v>
      </c>
      <c r="F164" s="182">
        <f>E164+1</f>
        <v>2006</v>
      </c>
      <c r="G164" s="182">
        <f t="shared" ref="G164:O164" si="4">F164+1</f>
        <v>2007</v>
      </c>
      <c r="H164" s="182">
        <f t="shared" si="4"/>
        <v>2008</v>
      </c>
      <c r="I164" s="182">
        <f t="shared" si="4"/>
        <v>2009</v>
      </c>
      <c r="J164" s="182">
        <f t="shared" si="4"/>
        <v>2010</v>
      </c>
      <c r="K164" s="182">
        <f t="shared" si="4"/>
        <v>2011</v>
      </c>
      <c r="L164" s="182">
        <f t="shared" si="4"/>
        <v>2012</v>
      </c>
      <c r="M164" s="182">
        <f t="shared" si="4"/>
        <v>2013</v>
      </c>
      <c r="N164" s="182">
        <f t="shared" si="4"/>
        <v>2014</v>
      </c>
      <c r="O164" s="182">
        <f t="shared" si="4"/>
        <v>2015</v>
      </c>
    </row>
    <row r="165" spans="1:15" s="2" customFormat="1" ht="5.0999999999999996" customHeight="1" x14ac:dyDescent="0.2">
      <c r="C165" s="265"/>
      <c r="D165" s="265"/>
      <c r="E165" s="266"/>
      <c r="F165" s="266"/>
      <c r="G165" s="266"/>
      <c r="H165" s="266"/>
      <c r="I165" s="266"/>
      <c r="J165" s="266"/>
      <c r="K165" s="266"/>
      <c r="L165" s="266"/>
      <c r="M165" s="266"/>
      <c r="N165" s="266"/>
      <c r="O165" s="266"/>
    </row>
    <row r="166" spans="1:15" s="2" customFormat="1" ht="12.75" x14ac:dyDescent="0.2">
      <c r="C166" s="263"/>
      <c r="D166" s="263"/>
      <c r="E166" s="264"/>
      <c r="F166" s="264"/>
      <c r="G166" s="264"/>
      <c r="H166" s="264"/>
      <c r="I166" s="264"/>
      <c r="J166" s="264"/>
      <c r="K166" s="264"/>
      <c r="L166" s="264"/>
      <c r="M166" s="264"/>
      <c r="N166" s="264"/>
      <c r="O166" s="264"/>
    </row>
    <row r="167" spans="1:15" s="2" customFormat="1" ht="12.75" x14ac:dyDescent="0.2">
      <c r="C167" s="265"/>
      <c r="D167" s="265"/>
      <c r="E167" s="266"/>
      <c r="F167" s="266"/>
      <c r="G167" s="266"/>
      <c r="H167" s="266"/>
      <c r="I167" s="266"/>
      <c r="J167" s="266"/>
      <c r="K167" s="266"/>
      <c r="L167" s="266"/>
      <c r="M167" s="266"/>
      <c r="N167" s="266"/>
      <c r="O167" s="266"/>
    </row>
    <row r="168" spans="1:15" s="2" customFormat="1" ht="12.75" x14ac:dyDescent="0.2">
      <c r="C168" s="267"/>
      <c r="D168" s="267"/>
      <c r="E168" s="268"/>
      <c r="F168" s="268"/>
      <c r="G168" s="268"/>
      <c r="H168" s="268"/>
      <c r="I168" s="268"/>
      <c r="J168" s="268"/>
      <c r="K168" s="268"/>
      <c r="L168" s="268"/>
      <c r="M168" s="268"/>
      <c r="N168" s="268"/>
      <c r="O168" s="268"/>
    </row>
    <row r="169" spans="1:15" s="2" customFormat="1" ht="12.75" x14ac:dyDescent="0.2">
      <c r="C169" s="265"/>
      <c r="D169" s="265"/>
      <c r="E169" s="266"/>
      <c r="F169" s="266"/>
      <c r="G169" s="266"/>
      <c r="H169" s="266"/>
      <c r="I169" s="266"/>
      <c r="J169" s="266"/>
      <c r="K169" s="266"/>
      <c r="L169" s="266"/>
      <c r="M169" s="266"/>
      <c r="N169" s="266"/>
      <c r="O169" s="266"/>
    </row>
    <row r="170" spans="1:15" s="2" customFormat="1" ht="12.75" x14ac:dyDescent="0.2">
      <c r="C170" s="183" t="s">
        <v>469</v>
      </c>
      <c r="D170" s="183"/>
      <c r="E170" s="161"/>
      <c r="F170" s="161"/>
      <c r="G170" s="161"/>
      <c r="H170" s="161"/>
      <c r="I170" s="161"/>
      <c r="J170" s="161"/>
      <c r="K170" s="161"/>
      <c r="L170" s="161"/>
      <c r="M170" s="161"/>
      <c r="N170" s="161"/>
      <c r="O170" s="161"/>
    </row>
    <row r="171" spans="1:15" s="2" customFormat="1" ht="12.75" x14ac:dyDescent="0.2">
      <c r="C171" s="58" t="s">
        <v>470</v>
      </c>
      <c r="D171" s="58"/>
      <c r="E171" s="184">
        <v>13.04</v>
      </c>
      <c r="F171" s="184">
        <v>12.56</v>
      </c>
      <c r="G171" s="184">
        <v>12.25</v>
      </c>
      <c r="H171" s="184">
        <v>11.35</v>
      </c>
      <c r="I171" s="184">
        <v>4.24</v>
      </c>
      <c r="J171" s="184">
        <v>2.89</v>
      </c>
      <c r="K171" s="184">
        <v>7.99</v>
      </c>
      <c r="L171" s="184">
        <v>7.71</v>
      </c>
      <c r="M171" s="184">
        <v>6.13</v>
      </c>
      <c r="N171" s="184">
        <v>11.72</v>
      </c>
      <c r="O171" s="184">
        <v>10.86</v>
      </c>
    </row>
    <row r="172" spans="1:15" s="2" customFormat="1" ht="12.75" x14ac:dyDescent="0.2">
      <c r="C172" s="58" t="s">
        <v>471</v>
      </c>
      <c r="D172" s="58"/>
      <c r="E172" s="161">
        <v>12.74</v>
      </c>
      <c r="F172" s="161">
        <v>14.04</v>
      </c>
      <c r="G172" s="161">
        <v>9.15</v>
      </c>
      <c r="H172" s="161">
        <v>12.3</v>
      </c>
      <c r="I172" s="161">
        <v>9.5299999999999994</v>
      </c>
      <c r="J172" s="161">
        <v>9.64</v>
      </c>
      <c r="K172" s="161">
        <v>11.21</v>
      </c>
      <c r="L172" s="161">
        <v>7.3</v>
      </c>
      <c r="M172" s="161">
        <v>7.87</v>
      </c>
      <c r="N172" s="161">
        <v>11.51</v>
      </c>
      <c r="O172" s="161">
        <v>11.29</v>
      </c>
    </row>
    <row r="173" spans="1:15" s="2" customFormat="1" ht="12.75" x14ac:dyDescent="0.2">
      <c r="C173" s="58" t="s">
        <v>472</v>
      </c>
      <c r="D173" s="58"/>
      <c r="E173" s="161">
        <v>16.04</v>
      </c>
      <c r="F173" s="161">
        <v>13.52</v>
      </c>
      <c r="G173" s="161">
        <v>14.03</v>
      </c>
      <c r="H173" s="161">
        <v>9.1199999999999992</v>
      </c>
      <c r="I173" s="161">
        <v>-1.24</v>
      </c>
      <c r="J173" s="161">
        <v>0.89</v>
      </c>
      <c r="K173" s="161">
        <v>8.68</v>
      </c>
      <c r="L173" s="161">
        <v>9.08</v>
      </c>
      <c r="M173" s="161">
        <v>9.66</v>
      </c>
      <c r="N173" s="161">
        <v>15.41</v>
      </c>
      <c r="O173" s="161">
        <v>13.48</v>
      </c>
    </row>
    <row r="174" spans="1:15" s="2" customFormat="1" ht="12.75" x14ac:dyDescent="0.2">
      <c r="C174" s="58" t="s">
        <v>473</v>
      </c>
      <c r="D174" s="58"/>
      <c r="E174" s="161">
        <v>56.84</v>
      </c>
      <c r="F174" s="161">
        <v>160.11000000000001</v>
      </c>
      <c r="G174" s="161">
        <v>39.5</v>
      </c>
      <c r="H174" s="161">
        <v>90.47</v>
      </c>
      <c r="I174" s="161">
        <v>218.88</v>
      </c>
      <c r="J174" s="161">
        <v>62.93</v>
      </c>
      <c r="K174" s="161">
        <v>26.18</v>
      </c>
      <c r="L174" s="161">
        <v>23.68</v>
      </c>
      <c r="M174" s="161">
        <v>6.34</v>
      </c>
      <c r="N174" s="161">
        <v>23.67</v>
      </c>
      <c r="O174" s="161">
        <v>18.29</v>
      </c>
    </row>
    <row r="175" spans="1:15" s="2" customFormat="1" ht="12.75" x14ac:dyDescent="0.2">
      <c r="C175" s="58" t="s">
        <v>474</v>
      </c>
      <c r="D175" s="58"/>
      <c r="E175" s="161">
        <v>21.6</v>
      </c>
      <c r="F175" s="161">
        <v>23.11</v>
      </c>
      <c r="G175" s="161">
        <v>23.37</v>
      </c>
      <c r="H175" s="161">
        <v>15.86</v>
      </c>
      <c r="I175" s="161">
        <v>-14.16</v>
      </c>
      <c r="J175" s="161">
        <v>-13.31</v>
      </c>
      <c r="K175" s="161">
        <v>-23.67</v>
      </c>
      <c r="L175" s="161">
        <v>-2.4700000000000002</v>
      </c>
      <c r="M175" s="161">
        <v>11.23</v>
      </c>
      <c r="N175" s="161">
        <v>20.03</v>
      </c>
      <c r="O175" s="161">
        <v>18.399999999999999</v>
      </c>
    </row>
    <row r="176" spans="1:15" s="2" customFormat="1" ht="12.75" x14ac:dyDescent="0.2">
      <c r="C176" s="185" t="s">
        <v>475</v>
      </c>
      <c r="D176" s="185"/>
      <c r="E176" s="186">
        <v>6744940461</v>
      </c>
      <c r="F176" s="186">
        <v>7531338722</v>
      </c>
      <c r="G176" s="186">
        <v>8366510342</v>
      </c>
      <c r="H176" s="186">
        <v>9419492066</v>
      </c>
      <c r="I176" s="186">
        <v>9660121198</v>
      </c>
      <c r="J176" s="186">
        <v>9631860126</v>
      </c>
      <c r="K176" s="186">
        <v>9997715097</v>
      </c>
      <c r="L176" s="186">
        <v>10668789465</v>
      </c>
      <c r="M176" s="186">
        <v>11099607468</v>
      </c>
      <c r="N176" s="186">
        <v>11827707942</v>
      </c>
      <c r="O176" s="186">
        <v>12587032977</v>
      </c>
    </row>
    <row r="177" spans="3:15" s="2" customFormat="1" ht="12.75" x14ac:dyDescent="0.2">
      <c r="C177" s="185" t="s">
        <v>476</v>
      </c>
      <c r="D177" s="185"/>
      <c r="E177" s="186">
        <v>666625345</v>
      </c>
      <c r="F177" s="186">
        <v>753827513</v>
      </c>
      <c r="G177" s="186">
        <v>856014892</v>
      </c>
      <c r="H177" s="186">
        <v>870050258</v>
      </c>
      <c r="I177" s="186">
        <v>1007684322</v>
      </c>
      <c r="J177" s="186">
        <v>1059703186</v>
      </c>
      <c r="K177" s="186">
        <v>1142197861</v>
      </c>
      <c r="L177" s="186">
        <v>1224089373</v>
      </c>
      <c r="M177" s="186">
        <v>1265631474</v>
      </c>
      <c r="N177" s="186">
        <v>1365176213</v>
      </c>
      <c r="O177" s="186">
        <v>1429366369</v>
      </c>
    </row>
    <row r="178" spans="3:15" s="2" customFormat="1" ht="12.75" x14ac:dyDescent="0.2">
      <c r="C178" s="185" t="s">
        <v>477</v>
      </c>
      <c r="D178" s="185"/>
      <c r="E178" s="186">
        <v>83728807</v>
      </c>
      <c r="F178" s="186">
        <v>92099239</v>
      </c>
      <c r="G178" s="186">
        <v>66149081</v>
      </c>
      <c r="H178" s="186">
        <v>3088010</v>
      </c>
      <c r="I178" s="186">
        <v>14612209</v>
      </c>
      <c r="J178" s="186">
        <v>61638174</v>
      </c>
      <c r="K178" s="186">
        <v>82441902</v>
      </c>
      <c r="L178" s="186">
        <v>99660156</v>
      </c>
      <c r="M178" s="186">
        <v>110870155</v>
      </c>
      <c r="N178" s="186">
        <v>113014498</v>
      </c>
      <c r="O178" s="186">
        <v>124289604</v>
      </c>
    </row>
    <row r="179" spans="3:15" s="2" customFormat="1" ht="12.75" x14ac:dyDescent="0.2">
      <c r="C179" s="187" t="s">
        <v>478</v>
      </c>
      <c r="D179" s="187"/>
      <c r="E179" s="188">
        <v>181</v>
      </c>
      <c r="F179" s="188">
        <v>183</v>
      </c>
      <c r="G179" s="188">
        <v>188</v>
      </c>
      <c r="H179" s="188">
        <v>188</v>
      </c>
      <c r="I179" s="188">
        <v>181</v>
      </c>
      <c r="J179" s="188">
        <v>174</v>
      </c>
      <c r="K179" s="188">
        <v>180</v>
      </c>
      <c r="L179" s="188">
        <v>190</v>
      </c>
      <c r="M179" s="188">
        <v>201</v>
      </c>
      <c r="N179" s="188">
        <v>223</v>
      </c>
      <c r="O179" s="188">
        <v>228</v>
      </c>
    </row>
    <row r="180" spans="3:15" s="2" customFormat="1" ht="12.75" x14ac:dyDescent="0.2">
      <c r="C180" s="183" t="s">
        <v>479</v>
      </c>
      <c r="D180" s="183"/>
      <c r="E180" s="161"/>
      <c r="F180" s="161"/>
      <c r="G180" s="161"/>
      <c r="H180" s="161"/>
      <c r="I180" s="161"/>
      <c r="J180" s="161"/>
      <c r="K180" s="161"/>
      <c r="L180" s="161"/>
      <c r="M180" s="161"/>
      <c r="N180" s="161"/>
      <c r="O180" s="161"/>
    </row>
    <row r="181" spans="3:15" s="2" customFormat="1" ht="12.75" x14ac:dyDescent="0.2">
      <c r="C181" s="58" t="s">
        <v>480</v>
      </c>
      <c r="D181" s="58"/>
      <c r="E181" s="161">
        <v>1.35</v>
      </c>
      <c r="F181" s="161">
        <v>1.28</v>
      </c>
      <c r="G181" s="161">
        <v>1.28</v>
      </c>
      <c r="H181" s="161">
        <v>1.22</v>
      </c>
      <c r="I181" s="161">
        <v>1.18</v>
      </c>
      <c r="J181" s="161">
        <v>1.23</v>
      </c>
      <c r="K181" s="161">
        <v>1.3</v>
      </c>
      <c r="L181" s="161">
        <v>1.32</v>
      </c>
      <c r="M181" s="161">
        <v>1.32</v>
      </c>
      <c r="N181" s="161">
        <v>1.3</v>
      </c>
      <c r="O181" s="161">
        <v>1.29</v>
      </c>
    </row>
    <row r="182" spans="3:15" s="2" customFormat="1" ht="12.75" x14ac:dyDescent="0.2">
      <c r="C182" s="58" t="s">
        <v>481</v>
      </c>
      <c r="D182" s="58"/>
      <c r="E182" s="161">
        <v>0.36</v>
      </c>
      <c r="F182" s="161">
        <v>0.34</v>
      </c>
      <c r="G182" s="161">
        <v>0.35</v>
      </c>
      <c r="H182" s="161">
        <v>0.34</v>
      </c>
      <c r="I182" s="161">
        <v>0.33</v>
      </c>
      <c r="J182" s="161">
        <v>0.33</v>
      </c>
      <c r="K182" s="161">
        <v>0.34</v>
      </c>
      <c r="L182" s="161">
        <v>0.33</v>
      </c>
      <c r="M182" s="161">
        <v>0.33</v>
      </c>
      <c r="N182" s="161">
        <v>0.32</v>
      </c>
      <c r="O182" s="161">
        <v>0.31</v>
      </c>
    </row>
    <row r="183" spans="3:15" s="2" customFormat="1" ht="12.75" x14ac:dyDescent="0.2">
      <c r="C183" s="58" t="s">
        <v>482</v>
      </c>
      <c r="D183" s="58"/>
      <c r="E183" s="161">
        <v>1</v>
      </c>
      <c r="F183" s="161">
        <v>0.91</v>
      </c>
      <c r="G183" s="161">
        <v>1</v>
      </c>
      <c r="H183" s="161">
        <v>1.3</v>
      </c>
      <c r="I183" s="161">
        <v>1.24</v>
      </c>
      <c r="J183" s="161">
        <v>1.18</v>
      </c>
      <c r="K183" s="161">
        <v>1.1299999999999999</v>
      </c>
      <c r="L183" s="161">
        <v>1.07</v>
      </c>
      <c r="M183" s="161">
        <v>1.02</v>
      </c>
      <c r="N183" s="161">
        <v>0.99</v>
      </c>
      <c r="O183" s="161">
        <v>0.89</v>
      </c>
    </row>
    <row r="184" spans="3:15" s="2" customFormat="1" ht="12.75" x14ac:dyDescent="0.2">
      <c r="C184" s="58" t="s">
        <v>483</v>
      </c>
      <c r="D184" s="58"/>
      <c r="E184" s="184">
        <v>2.74</v>
      </c>
      <c r="F184" s="184">
        <v>2.57</v>
      </c>
      <c r="G184" s="184">
        <v>2.67</v>
      </c>
      <c r="H184" s="184">
        <v>2.94</v>
      </c>
      <c r="I184" s="184">
        <v>2.84</v>
      </c>
      <c r="J184" s="184">
        <v>2.81</v>
      </c>
      <c r="K184" s="184">
        <v>2.8</v>
      </c>
      <c r="L184" s="184">
        <v>2.75</v>
      </c>
      <c r="M184" s="184">
        <v>2.73</v>
      </c>
      <c r="N184" s="184">
        <v>2.65</v>
      </c>
      <c r="O184" s="184">
        <v>2.5499999999999998</v>
      </c>
    </row>
    <row r="185" spans="3:15" s="2" customFormat="1" ht="12.75" x14ac:dyDescent="0.2">
      <c r="C185" s="58" t="s">
        <v>484</v>
      </c>
      <c r="D185" s="58"/>
      <c r="E185" s="161">
        <v>1.1499999999999999</v>
      </c>
      <c r="F185" s="161">
        <v>1.2</v>
      </c>
      <c r="G185" s="161">
        <v>1.36</v>
      </c>
      <c r="H185" s="161">
        <v>1.63</v>
      </c>
      <c r="I185" s="161">
        <v>1.35</v>
      </c>
      <c r="J185" s="161">
        <v>1.43</v>
      </c>
      <c r="K185" s="161">
        <v>1.62</v>
      </c>
      <c r="L185" s="161">
        <v>1.57</v>
      </c>
      <c r="M185" s="161">
        <v>1.61</v>
      </c>
      <c r="N185" s="161">
        <v>1.59</v>
      </c>
      <c r="O185" s="161">
        <v>1.49</v>
      </c>
    </row>
    <row r="186" spans="3:15" s="2" customFormat="1" ht="12.75" x14ac:dyDescent="0.2">
      <c r="C186" s="58" t="s">
        <v>485</v>
      </c>
      <c r="D186" s="58"/>
      <c r="E186" s="161"/>
      <c r="F186" s="161"/>
      <c r="G186" s="161"/>
      <c r="H186" s="161"/>
      <c r="I186" s="161"/>
      <c r="J186" s="161"/>
      <c r="K186" s="161"/>
      <c r="L186" s="161"/>
      <c r="M186" s="161"/>
      <c r="N186" s="161"/>
      <c r="O186" s="161"/>
    </row>
    <row r="187" spans="3:15" s="2" customFormat="1" ht="12.75" x14ac:dyDescent="0.2">
      <c r="C187" s="58" t="s">
        <v>486</v>
      </c>
      <c r="D187" s="58"/>
      <c r="E187" s="184">
        <v>56.15</v>
      </c>
      <c r="F187" s="184">
        <v>55.97</v>
      </c>
      <c r="G187" s="184">
        <v>58.44</v>
      </c>
      <c r="H187" s="184">
        <v>65.64</v>
      </c>
      <c r="I187" s="184">
        <v>64.97</v>
      </c>
      <c r="J187" s="184">
        <v>61.73</v>
      </c>
      <c r="K187" s="184">
        <v>62.94</v>
      </c>
      <c r="L187" s="184">
        <v>61.55</v>
      </c>
      <c r="M187" s="184">
        <v>63.01</v>
      </c>
      <c r="N187" s="184">
        <v>62.46</v>
      </c>
      <c r="O187" s="184">
        <v>60.92</v>
      </c>
    </row>
    <row r="188" spans="3:15" s="2" customFormat="1" ht="12.75" x14ac:dyDescent="0.2">
      <c r="C188" s="58" t="s">
        <v>631</v>
      </c>
      <c r="D188" s="58"/>
      <c r="E188" s="161">
        <v>67.27</v>
      </c>
      <c r="F188" s="161">
        <v>72.099999999999994</v>
      </c>
      <c r="G188" s="161">
        <v>72.23</v>
      </c>
      <c r="H188" s="161">
        <v>74.069999999999993</v>
      </c>
      <c r="I188" s="161">
        <v>76.11</v>
      </c>
      <c r="J188" s="161">
        <v>79.900000000000006</v>
      </c>
      <c r="K188" s="161">
        <v>81.78</v>
      </c>
      <c r="L188" s="161">
        <v>86.81</v>
      </c>
      <c r="M188" s="161">
        <v>89.52</v>
      </c>
      <c r="N188" s="161">
        <v>90.36</v>
      </c>
      <c r="O188" s="161">
        <v>94.68</v>
      </c>
    </row>
    <row r="189" spans="3:15" s="2" customFormat="1" ht="12.75" x14ac:dyDescent="0.2">
      <c r="C189" s="58" t="s">
        <v>487</v>
      </c>
      <c r="D189" s="58"/>
      <c r="E189" s="184">
        <v>6.01</v>
      </c>
      <c r="F189" s="184">
        <v>7.88</v>
      </c>
      <c r="G189" s="184">
        <v>7.52</v>
      </c>
      <c r="H189" s="184">
        <v>9.42</v>
      </c>
      <c r="I189" s="184">
        <v>12.44</v>
      </c>
      <c r="J189" s="184">
        <v>10.1</v>
      </c>
      <c r="K189" s="184">
        <v>9.36</v>
      </c>
      <c r="L189" s="184">
        <v>9.41</v>
      </c>
      <c r="M189" s="184">
        <v>9.08</v>
      </c>
      <c r="N189" s="184">
        <v>8.82</v>
      </c>
      <c r="O189" s="184">
        <v>9.19</v>
      </c>
    </row>
    <row r="190" spans="3:15" s="2" customFormat="1" x14ac:dyDescent="0.2">
      <c r="C190" s="190"/>
      <c r="D190" s="190"/>
      <c r="E190" s="190"/>
      <c r="F190" s="190"/>
      <c r="G190" s="190"/>
      <c r="H190" s="190"/>
      <c r="I190" s="190"/>
      <c r="J190" s="190"/>
      <c r="K190" s="190"/>
      <c r="L190" s="190"/>
      <c r="M190" s="190"/>
      <c r="N190" s="61"/>
    </row>
    <row r="191" spans="3:15" s="2" customFormat="1" x14ac:dyDescent="0.2">
      <c r="C191" s="190"/>
      <c r="D191" s="190"/>
      <c r="E191" s="190"/>
      <c r="F191" s="190"/>
      <c r="G191" s="190"/>
      <c r="H191" s="190"/>
      <c r="I191" s="190"/>
      <c r="J191" s="190"/>
      <c r="K191" s="190"/>
      <c r="L191" s="190"/>
      <c r="M191" s="190"/>
      <c r="N191" s="61"/>
    </row>
    <row r="192" spans="3:15" customFormat="1" ht="15" x14ac:dyDescent="0.25"/>
    <row r="193" spans="1:14" s="2" customFormat="1" x14ac:dyDescent="0.2">
      <c r="C193" s="190"/>
      <c r="D193" s="190"/>
      <c r="E193" s="190"/>
      <c r="F193" s="190"/>
      <c r="G193" s="190"/>
      <c r="H193" s="190"/>
      <c r="I193" s="190"/>
      <c r="J193" s="190"/>
      <c r="K193" s="190"/>
      <c r="L193" s="190"/>
      <c r="M193" s="190"/>
      <c r="N193" s="61"/>
    </row>
    <row r="194" spans="1:14" s="2" customFormat="1" x14ac:dyDescent="0.2">
      <c r="C194" s="190"/>
      <c r="D194" s="190"/>
      <c r="E194" s="190"/>
      <c r="F194" s="190"/>
      <c r="G194" s="190"/>
      <c r="H194" s="190"/>
      <c r="I194" s="190"/>
      <c r="J194" s="190"/>
      <c r="K194" s="190"/>
      <c r="L194" s="190"/>
      <c r="M194" s="190"/>
      <c r="N194" s="61"/>
    </row>
    <row r="195" spans="1:14" s="2" customFormat="1" x14ac:dyDescent="0.2">
      <c r="C195" s="190"/>
      <c r="D195" s="190"/>
      <c r="E195" s="190"/>
      <c r="F195" s="190"/>
      <c r="G195" s="190"/>
      <c r="H195" s="190"/>
      <c r="I195" s="190"/>
      <c r="J195" s="190"/>
      <c r="K195" s="190"/>
      <c r="L195" s="190"/>
      <c r="M195" s="190"/>
      <c r="N195" s="61"/>
    </row>
    <row r="196" spans="1:14" s="2" customFormat="1" x14ac:dyDescent="0.2">
      <c r="C196" s="190"/>
      <c r="D196" s="190"/>
      <c r="E196" s="190"/>
      <c r="F196" s="190"/>
      <c r="G196" s="190"/>
      <c r="H196" s="190"/>
      <c r="I196" s="190"/>
      <c r="J196" s="190"/>
      <c r="K196" s="190"/>
      <c r="L196" s="190"/>
      <c r="M196" s="190"/>
      <c r="N196" s="61"/>
    </row>
    <row r="197" spans="1:14" s="2" customFormat="1" x14ac:dyDescent="0.2">
      <c r="C197" s="190"/>
      <c r="D197" s="190"/>
      <c r="E197" s="190"/>
      <c r="F197" s="190"/>
      <c r="G197" s="190"/>
      <c r="H197" s="190"/>
      <c r="I197" s="190"/>
      <c r="J197" s="190"/>
      <c r="K197" s="190"/>
      <c r="L197" s="190"/>
      <c r="M197" s="190"/>
      <c r="N197" s="61"/>
    </row>
    <row r="198" spans="1:14" s="2" customFormat="1" x14ac:dyDescent="0.2">
      <c r="A198" s="175"/>
      <c r="B198" s="175"/>
      <c r="C198" s="279" t="s">
        <v>493</v>
      </c>
      <c r="D198" s="280"/>
      <c r="E198" s="280"/>
      <c r="F198" s="280"/>
      <c r="G198" s="280"/>
      <c r="H198" s="280"/>
      <c r="I198" s="280"/>
      <c r="J198" s="280"/>
      <c r="K198" s="280"/>
      <c r="L198" s="190"/>
      <c r="M198" s="190"/>
      <c r="N198" s="61"/>
    </row>
    <row r="199" spans="1:14" s="2" customFormat="1" x14ac:dyDescent="0.2">
      <c r="A199" s="175"/>
      <c r="B199" s="175"/>
      <c r="C199" s="280"/>
      <c r="D199" s="280"/>
      <c r="E199" s="280"/>
      <c r="F199" s="280"/>
      <c r="G199" s="280"/>
      <c r="H199" s="280"/>
      <c r="I199" s="280"/>
      <c r="J199" s="280"/>
      <c r="K199" s="280"/>
      <c r="L199" s="190"/>
      <c r="M199" s="190"/>
      <c r="N199" s="61"/>
    </row>
    <row r="200" spans="1:14" s="2" customFormat="1" x14ac:dyDescent="0.2">
      <c r="A200" s="55"/>
      <c r="B200" s="55"/>
      <c r="C200" s="55"/>
      <c r="D200" s="55"/>
      <c r="E200" s="55"/>
      <c r="F200" s="55"/>
      <c r="G200" s="55"/>
      <c r="H200" s="55"/>
      <c r="I200" s="55"/>
      <c r="J200" s="55"/>
      <c r="K200" s="55"/>
      <c r="L200" s="190"/>
      <c r="M200" s="190"/>
      <c r="N200" s="61"/>
    </row>
    <row r="201" spans="1:14" s="2" customFormat="1" x14ac:dyDescent="0.2">
      <c r="A201" s="174"/>
      <c r="B201" s="174"/>
      <c r="C201" s="174"/>
      <c r="D201" s="174"/>
      <c r="E201" s="174"/>
      <c r="F201" s="174"/>
      <c r="G201" s="174"/>
      <c r="H201" s="174"/>
      <c r="I201" s="174"/>
      <c r="J201" s="174"/>
      <c r="K201" s="174"/>
      <c r="L201" s="190"/>
      <c r="M201" s="190"/>
      <c r="N201" s="61"/>
    </row>
    <row r="202" spans="1:14" s="2" customFormat="1" x14ac:dyDescent="0.2">
      <c r="A202" s="55"/>
      <c r="B202" s="55"/>
      <c r="C202" s="55"/>
      <c r="D202" s="55"/>
      <c r="E202" s="55"/>
      <c r="F202" s="55"/>
      <c r="G202" s="55"/>
      <c r="H202" s="55"/>
      <c r="I202" s="55"/>
      <c r="J202" s="55"/>
      <c r="K202" s="55"/>
      <c r="L202" s="190"/>
      <c r="M202" s="190"/>
      <c r="N202" s="61"/>
    </row>
    <row r="203" spans="1:14" s="2" customFormat="1" x14ac:dyDescent="0.2">
      <c r="A203" s="55"/>
      <c r="B203" s="55"/>
      <c r="C203" s="67" t="s">
        <v>370</v>
      </c>
      <c r="D203" s="67"/>
      <c r="E203" s="67"/>
      <c r="F203" s="67"/>
      <c r="G203" s="67"/>
      <c r="H203" s="67"/>
      <c r="I203" s="67"/>
      <c r="J203" s="67"/>
      <c r="K203" s="67"/>
      <c r="L203" s="190"/>
      <c r="M203" s="190"/>
      <c r="N203" s="61"/>
    </row>
    <row r="204" spans="1:14" s="2" customFormat="1" x14ac:dyDescent="0.2">
      <c r="A204" s="55"/>
      <c r="B204" s="55"/>
      <c r="C204" s="313" t="s">
        <v>632</v>
      </c>
      <c r="D204" s="314"/>
      <c r="E204" s="314"/>
      <c r="F204" s="314"/>
      <c r="G204" s="314"/>
      <c r="H204" s="314"/>
      <c r="I204" s="314"/>
      <c r="J204" s="314"/>
      <c r="K204" s="314"/>
      <c r="L204" s="190"/>
      <c r="M204" s="190"/>
      <c r="N204" s="61"/>
    </row>
    <row r="205" spans="1:14" s="2" customFormat="1" x14ac:dyDescent="0.2">
      <c r="A205" s="55"/>
      <c r="B205" s="55"/>
      <c r="C205" s="314"/>
      <c r="D205" s="314"/>
      <c r="E205" s="314"/>
      <c r="F205" s="314"/>
      <c r="G205" s="314"/>
      <c r="H205" s="314"/>
      <c r="I205" s="314"/>
      <c r="J205" s="314"/>
      <c r="K205" s="314"/>
      <c r="L205" s="190"/>
      <c r="M205" s="190"/>
      <c r="N205" s="61"/>
    </row>
    <row r="206" spans="1:14" s="2" customFormat="1" x14ac:dyDescent="0.2">
      <c r="A206" s="55"/>
      <c r="B206" s="55"/>
      <c r="C206" s="314"/>
      <c r="D206" s="314"/>
      <c r="E206" s="314"/>
      <c r="F206" s="314"/>
      <c r="G206" s="314"/>
      <c r="H206" s="314"/>
      <c r="I206" s="314"/>
      <c r="J206" s="314"/>
      <c r="K206" s="314"/>
      <c r="L206" s="190"/>
      <c r="M206" s="190"/>
      <c r="N206" s="61"/>
    </row>
    <row r="207" spans="1:14" s="2" customFormat="1" x14ac:dyDescent="0.2">
      <c r="A207" s="117"/>
      <c r="B207" s="117"/>
      <c r="C207" s="117"/>
      <c r="D207" s="117"/>
      <c r="E207" s="118" t="s">
        <v>3</v>
      </c>
      <c r="F207" s="119" t="str">
        <f>F209</f>
        <v>=</v>
      </c>
      <c r="G207" s="119" t="s">
        <v>32</v>
      </c>
      <c r="H207" s="119" t="s">
        <v>28</v>
      </c>
      <c r="I207" s="119" t="s">
        <v>33</v>
      </c>
      <c r="J207" s="119" t="s">
        <v>28</v>
      </c>
      <c r="K207" s="120" t="s">
        <v>34</v>
      </c>
      <c r="L207" s="190"/>
      <c r="M207" s="190"/>
      <c r="N207" s="61"/>
    </row>
    <row r="208" spans="1:14" s="2" customFormat="1" x14ac:dyDescent="0.2">
      <c r="A208" s="117"/>
      <c r="B208" s="117"/>
      <c r="C208" s="117"/>
      <c r="D208" s="117"/>
      <c r="E208" s="122"/>
      <c r="F208" s="123"/>
      <c r="G208" s="123"/>
      <c r="H208" s="123"/>
      <c r="I208" s="123"/>
      <c r="J208" s="124"/>
      <c r="K208" s="125"/>
      <c r="L208" s="190"/>
      <c r="M208" s="190"/>
      <c r="N208" s="61"/>
    </row>
    <row r="209" spans="1:14" s="2" customFormat="1" ht="12.75" thickBot="1" x14ac:dyDescent="0.25">
      <c r="A209" s="55"/>
      <c r="B209" s="55"/>
      <c r="C209" s="55"/>
      <c r="D209" s="55"/>
      <c r="E209" s="126" t="s">
        <v>26</v>
      </c>
      <c r="F209" s="315" t="s">
        <v>25</v>
      </c>
      <c r="G209" s="127" t="s">
        <v>27</v>
      </c>
      <c r="H209" s="319" t="s">
        <v>28</v>
      </c>
      <c r="I209" s="127" t="s">
        <v>29</v>
      </c>
      <c r="J209" s="317" t="s">
        <v>28</v>
      </c>
      <c r="K209" s="128" t="s">
        <v>31</v>
      </c>
      <c r="L209" s="190"/>
      <c r="M209" s="190"/>
      <c r="N209" s="61"/>
    </row>
    <row r="210" spans="1:14" s="2" customFormat="1" ht="12.75" thickTop="1" x14ac:dyDescent="0.2">
      <c r="A210" s="55"/>
      <c r="B210" s="55"/>
      <c r="C210" s="55"/>
      <c r="D210" s="55"/>
      <c r="E210" s="129" t="s">
        <v>24</v>
      </c>
      <c r="F210" s="316"/>
      <c r="G210" s="130" t="s">
        <v>24</v>
      </c>
      <c r="H210" s="318"/>
      <c r="I210" s="131" t="s">
        <v>30</v>
      </c>
      <c r="J210" s="318"/>
      <c r="K210" s="132" t="s">
        <v>27</v>
      </c>
      <c r="L210" s="190"/>
      <c r="M210" s="190"/>
      <c r="N210" s="61"/>
    </row>
    <row r="211" spans="1:14" s="2" customFormat="1" x14ac:dyDescent="0.2">
      <c r="A211" s="55"/>
      <c r="B211" s="55"/>
      <c r="C211" s="55"/>
      <c r="D211" s="55"/>
      <c r="E211" s="55"/>
      <c r="F211" s="55"/>
      <c r="G211" s="55"/>
      <c r="H211" s="55"/>
      <c r="I211" s="55"/>
      <c r="J211" s="55"/>
      <c r="K211" s="55"/>
      <c r="L211" s="190"/>
      <c r="M211" s="190"/>
      <c r="N211" s="61"/>
    </row>
    <row r="212" spans="1:14" s="2" customFormat="1" x14ac:dyDescent="0.2">
      <c r="A212" s="55"/>
      <c r="B212" s="55"/>
      <c r="C212" s="101" t="s">
        <v>39</v>
      </c>
      <c r="D212" s="100"/>
      <c r="E212" s="180" t="s">
        <v>35</v>
      </c>
      <c r="F212" s="180"/>
      <c r="G212" s="180"/>
      <c r="H212" s="180"/>
      <c r="I212" s="180"/>
      <c r="J212" s="180"/>
      <c r="K212" s="180"/>
      <c r="L212" s="190"/>
      <c r="M212" s="190"/>
      <c r="N212" s="61"/>
    </row>
    <row r="213" spans="1:14" s="2" customFormat="1" x14ac:dyDescent="0.2">
      <c r="A213" s="55"/>
      <c r="B213" s="55"/>
      <c r="C213" s="102" t="s">
        <v>40</v>
      </c>
      <c r="D213" s="68"/>
      <c r="E213" s="68" t="s">
        <v>36</v>
      </c>
      <c r="F213" s="68"/>
      <c r="G213" s="68"/>
      <c r="H213" s="68"/>
      <c r="I213" s="68"/>
      <c r="J213" s="68"/>
      <c r="K213" s="68"/>
      <c r="L213" s="190"/>
      <c r="M213" s="190"/>
      <c r="N213" s="61"/>
    </row>
    <row r="214" spans="1:14" s="2" customFormat="1" ht="15" x14ac:dyDescent="0.2">
      <c r="A214" s="55"/>
      <c r="B214" s="55"/>
      <c r="C214" s="101" t="s">
        <v>32</v>
      </c>
      <c r="D214" s="100"/>
      <c r="E214" s="292" t="s">
        <v>37</v>
      </c>
      <c r="F214" s="280"/>
      <c r="G214" s="280"/>
      <c r="H214" s="280"/>
      <c r="I214" s="280"/>
      <c r="J214" s="280"/>
      <c r="K214" s="280"/>
      <c r="L214" s="190"/>
      <c r="M214" s="190"/>
      <c r="N214" s="61"/>
    </row>
    <row r="215" spans="1:14" s="2" customFormat="1" ht="15" x14ac:dyDescent="0.2">
      <c r="A215" s="55"/>
      <c r="B215" s="55"/>
      <c r="C215" s="108" t="s">
        <v>33</v>
      </c>
      <c r="D215" s="104"/>
      <c r="E215" s="300" t="s">
        <v>38</v>
      </c>
      <c r="F215" s="280"/>
      <c r="G215" s="280"/>
      <c r="H215" s="280"/>
      <c r="I215" s="280"/>
      <c r="J215" s="280"/>
      <c r="K215" s="280"/>
      <c r="L215" s="190"/>
      <c r="M215" s="190"/>
      <c r="N215" s="61"/>
    </row>
    <row r="216" spans="1:14" s="2" customFormat="1" ht="15" x14ac:dyDescent="0.2">
      <c r="A216" s="55"/>
      <c r="B216" s="55"/>
      <c r="C216" s="108"/>
      <c r="D216" s="104"/>
      <c r="E216" s="280"/>
      <c r="F216" s="280"/>
      <c r="G216" s="280"/>
      <c r="H216" s="280"/>
      <c r="I216" s="280"/>
      <c r="J216" s="280"/>
      <c r="K216" s="280"/>
      <c r="L216" s="190"/>
      <c r="M216" s="190"/>
      <c r="N216" s="61"/>
    </row>
    <row r="217" spans="1:14" s="2" customFormat="1" ht="15" x14ac:dyDescent="0.2">
      <c r="A217" s="55"/>
      <c r="B217" s="55"/>
      <c r="C217" s="107" t="s">
        <v>34</v>
      </c>
      <c r="D217" s="105"/>
      <c r="E217" s="292" t="s">
        <v>41</v>
      </c>
      <c r="F217" s="280"/>
      <c r="G217" s="280"/>
      <c r="H217" s="280"/>
      <c r="I217" s="280"/>
      <c r="J217" s="280"/>
      <c r="K217" s="280"/>
      <c r="L217" s="190"/>
      <c r="M217" s="190"/>
      <c r="N217" s="61"/>
    </row>
    <row r="218" spans="1:14" s="2" customFormat="1" ht="15" x14ac:dyDescent="0.2">
      <c r="A218" s="55"/>
      <c r="B218" s="55"/>
      <c r="C218" s="107"/>
      <c r="D218" s="105"/>
      <c r="E218" s="280"/>
      <c r="F218" s="280"/>
      <c r="G218" s="280"/>
      <c r="H218" s="280"/>
      <c r="I218" s="280"/>
      <c r="J218" s="280"/>
      <c r="K218" s="280"/>
      <c r="L218" s="190"/>
      <c r="M218" s="190"/>
      <c r="N218" s="61"/>
    </row>
    <row r="219" spans="1:14" s="2" customFormat="1" ht="15" x14ac:dyDescent="0.2">
      <c r="A219" s="55"/>
      <c r="B219" s="55"/>
      <c r="C219" s="106"/>
      <c r="D219" s="105"/>
      <c r="E219" s="280"/>
      <c r="F219" s="280"/>
      <c r="G219" s="280"/>
      <c r="H219" s="280"/>
      <c r="I219" s="280"/>
      <c r="J219" s="280"/>
      <c r="K219" s="280"/>
      <c r="L219" s="190"/>
      <c r="M219" s="190"/>
      <c r="N219" s="61"/>
    </row>
    <row r="220" spans="1:14" s="2" customFormat="1" ht="15" x14ac:dyDescent="0.2">
      <c r="A220" s="55"/>
      <c r="B220" s="55"/>
      <c r="C220" s="106"/>
      <c r="D220" s="105"/>
      <c r="E220" s="280"/>
      <c r="F220" s="280"/>
      <c r="G220" s="280"/>
      <c r="H220" s="280"/>
      <c r="I220" s="280"/>
      <c r="J220" s="280"/>
      <c r="K220" s="280"/>
      <c r="L220" s="190"/>
      <c r="M220" s="190"/>
      <c r="N220" s="61"/>
    </row>
    <row r="221" spans="1:14" s="2" customFormat="1" ht="15" x14ac:dyDescent="0.2">
      <c r="A221" s="55"/>
      <c r="B221" s="55"/>
      <c r="C221" s="104"/>
      <c r="D221" s="104"/>
      <c r="E221" s="104"/>
      <c r="F221" s="55"/>
      <c r="G221" s="55"/>
      <c r="H221" s="55"/>
      <c r="I221" s="55"/>
      <c r="J221" s="55"/>
      <c r="K221" s="55"/>
      <c r="L221" s="190"/>
      <c r="M221" s="190"/>
      <c r="N221" s="61"/>
    </row>
    <row r="222" spans="1:14" s="2" customFormat="1" ht="15" x14ac:dyDescent="0.2">
      <c r="A222" s="55"/>
      <c r="B222" s="55"/>
      <c r="C222" s="312"/>
      <c r="D222" s="280"/>
      <c r="E222" s="26" t="s">
        <v>3</v>
      </c>
      <c r="F222" s="117"/>
      <c r="G222" s="117" t="s">
        <v>32</v>
      </c>
      <c r="H222" s="117"/>
      <c r="I222" s="117" t="s">
        <v>33</v>
      </c>
      <c r="J222" s="121"/>
      <c r="K222" s="117" t="s">
        <v>34</v>
      </c>
      <c r="L222" s="190"/>
      <c r="M222" s="190"/>
      <c r="N222" s="61"/>
    </row>
    <row r="223" spans="1:14" s="2" customFormat="1" ht="15" x14ac:dyDescent="0.2">
      <c r="A223" s="55"/>
      <c r="B223" s="55"/>
      <c r="C223" s="104"/>
      <c r="D223" s="104"/>
      <c r="E223" s="104"/>
      <c r="F223" s="104"/>
      <c r="G223" s="104"/>
      <c r="H223" s="104"/>
      <c r="I223" s="104"/>
      <c r="J223" s="104"/>
      <c r="K223" s="104"/>
      <c r="L223" s="190"/>
      <c r="M223" s="190"/>
      <c r="N223" s="61"/>
    </row>
    <row r="224" spans="1:14" s="2" customFormat="1" x14ac:dyDescent="0.2">
      <c r="A224" s="55"/>
      <c r="B224" s="55"/>
      <c r="C224" s="55" t="s">
        <v>430</v>
      </c>
      <c r="D224" s="55"/>
      <c r="E224" s="52">
        <v>0.1245</v>
      </c>
      <c r="F224" s="145"/>
      <c r="G224" s="143">
        <v>9.11</v>
      </c>
      <c r="H224" s="145"/>
      <c r="I224" s="52">
        <v>0.27339999999999998</v>
      </c>
      <c r="J224" s="112"/>
      <c r="K224" s="52">
        <v>2.5700000000000001E-2</v>
      </c>
      <c r="L224" s="190"/>
      <c r="M224" s="190"/>
      <c r="N224" s="61"/>
    </row>
    <row r="225" spans="1:14" s="2" customFormat="1" x14ac:dyDescent="0.2">
      <c r="A225" s="55"/>
      <c r="B225" s="55"/>
      <c r="C225" s="55"/>
      <c r="D225" s="55"/>
      <c r="E225" s="52"/>
      <c r="F225" s="145"/>
      <c r="G225" s="143"/>
      <c r="H225" s="145"/>
      <c r="I225" s="52"/>
      <c r="J225" s="112"/>
      <c r="K225" s="52"/>
      <c r="L225" s="190"/>
      <c r="M225" s="190"/>
      <c r="N225" s="61"/>
    </row>
    <row r="226" spans="1:14" s="2" customFormat="1" x14ac:dyDescent="0.2">
      <c r="A226" s="55"/>
      <c r="B226" s="55"/>
      <c r="C226" s="55" t="s">
        <v>431</v>
      </c>
      <c r="D226" s="55"/>
      <c r="E226" s="52">
        <v>0.13220000000000001</v>
      </c>
      <c r="F226" s="145"/>
      <c r="G226" s="143">
        <v>7.15</v>
      </c>
      <c r="H226" s="62"/>
      <c r="I226" s="52">
        <v>0.41399999999999998</v>
      </c>
      <c r="J226" s="53"/>
      <c r="K226" s="52">
        <v>4.4699999999999997E-2</v>
      </c>
      <c r="L226" s="190"/>
      <c r="M226" s="190"/>
      <c r="N226" s="61"/>
    </row>
    <row r="227" spans="1:14" s="2" customFormat="1" x14ac:dyDescent="0.2">
      <c r="A227" s="55"/>
      <c r="B227" s="55"/>
      <c r="C227" s="55"/>
      <c r="D227" s="55"/>
      <c r="E227" s="52"/>
      <c r="F227" s="145"/>
      <c r="G227" s="143"/>
      <c r="H227" s="62"/>
      <c r="I227" s="52"/>
      <c r="J227" s="53"/>
      <c r="K227" s="52"/>
      <c r="L227" s="190"/>
      <c r="M227" s="190"/>
      <c r="N227" s="61"/>
    </row>
    <row r="228" spans="1:14" s="2" customFormat="1" x14ac:dyDescent="0.2">
      <c r="A228" s="55"/>
      <c r="B228" s="55"/>
      <c r="C228" s="55" t="s">
        <v>432</v>
      </c>
      <c r="D228" s="55"/>
      <c r="E228" s="52">
        <v>6.8900000000000003E-2</v>
      </c>
      <c r="F228" s="145"/>
      <c r="G228" s="143">
        <v>11.9</v>
      </c>
      <c r="H228" s="62"/>
      <c r="I228" s="52">
        <v>0.17050000000000001</v>
      </c>
      <c r="J228" s="53"/>
      <c r="K228" s="52">
        <v>3.4000000000000002E-2</v>
      </c>
      <c r="L228" s="190"/>
      <c r="M228" s="190"/>
      <c r="N228" s="61"/>
    </row>
    <row r="229" spans="1:14" s="2" customFormat="1" x14ac:dyDescent="0.2">
      <c r="A229" s="55"/>
      <c r="B229" s="55"/>
      <c r="C229" s="55"/>
      <c r="D229" s="55"/>
      <c r="E229" s="62"/>
      <c r="F229" s="145"/>
      <c r="G229" s="144"/>
      <c r="H229" s="145"/>
      <c r="I229" s="146"/>
      <c r="J229" s="112"/>
      <c r="K229" s="62"/>
      <c r="L229" s="190"/>
      <c r="M229" s="190"/>
      <c r="N229" s="61"/>
    </row>
    <row r="230" spans="1:14" s="2" customFormat="1" x14ac:dyDescent="0.2">
      <c r="A230" s="55"/>
      <c r="B230" s="55"/>
      <c r="C230" s="55" t="s">
        <v>433</v>
      </c>
      <c r="D230" s="55"/>
      <c r="E230" s="52">
        <v>7.51E-2</v>
      </c>
      <c r="F230" s="145"/>
      <c r="G230" s="143">
        <v>5.28</v>
      </c>
      <c r="H230" s="145"/>
      <c r="I230" s="52">
        <v>0.18779999999999999</v>
      </c>
      <c r="J230" s="112"/>
      <c r="K230" s="52">
        <v>7.5700000000000003E-2</v>
      </c>
      <c r="L230" s="190"/>
      <c r="M230" s="190"/>
      <c r="N230" s="61"/>
    </row>
    <row r="231" spans="1:14" s="2" customFormat="1" x14ac:dyDescent="0.2">
      <c r="A231" s="55"/>
      <c r="B231" s="55"/>
      <c r="C231" s="55"/>
      <c r="D231" s="55"/>
      <c r="E231" s="62"/>
      <c r="F231" s="145"/>
      <c r="G231" s="144"/>
      <c r="H231" s="145"/>
      <c r="I231" s="146"/>
      <c r="J231" s="112"/>
      <c r="K231" s="62"/>
      <c r="L231" s="190"/>
      <c r="M231" s="190"/>
      <c r="N231" s="61"/>
    </row>
    <row r="232" spans="1:14" s="2" customFormat="1" x14ac:dyDescent="0.2">
      <c r="A232" s="55"/>
      <c r="B232" s="55"/>
      <c r="C232" s="55" t="s">
        <v>434</v>
      </c>
      <c r="D232" s="55"/>
      <c r="E232" s="52">
        <v>-6.0199999999999997E-2</v>
      </c>
      <c r="F232" s="145"/>
      <c r="G232" s="143">
        <v>2.5499999999999998</v>
      </c>
      <c r="H232" s="145"/>
      <c r="I232" s="52">
        <v>-0.11840000000000001</v>
      </c>
      <c r="J232" s="112"/>
      <c r="K232" s="52">
        <v>0.19950000000000001</v>
      </c>
      <c r="L232" s="190"/>
      <c r="M232" s="190"/>
      <c r="N232" s="61"/>
    </row>
    <row r="233" spans="1:14" s="2" customFormat="1" x14ac:dyDescent="0.2">
      <c r="A233" s="55"/>
      <c r="B233" s="55"/>
      <c r="C233" s="55"/>
      <c r="D233" s="55"/>
      <c r="E233" s="62"/>
      <c r="F233" s="145"/>
      <c r="G233" s="144"/>
      <c r="H233" s="145"/>
      <c r="I233" s="146"/>
      <c r="J233" s="112"/>
      <c r="K233" s="62"/>
      <c r="L233" s="190"/>
      <c r="M233" s="190"/>
      <c r="N233" s="61"/>
    </row>
    <row r="234" spans="1:14" s="2" customFormat="1" x14ac:dyDescent="0.2">
      <c r="A234" s="55"/>
      <c r="B234" s="55"/>
      <c r="C234" s="55" t="s">
        <v>435</v>
      </c>
      <c r="D234" s="55"/>
      <c r="E234" s="52">
        <v>0.28470000000000001</v>
      </c>
      <c r="F234" s="145"/>
      <c r="G234" s="143">
        <v>7.7</v>
      </c>
      <c r="H234" s="145"/>
      <c r="I234" s="52">
        <v>0.16400000000000001</v>
      </c>
      <c r="J234" s="112"/>
      <c r="K234" s="52">
        <v>0.22559999999999999</v>
      </c>
      <c r="L234" s="190"/>
      <c r="M234" s="190"/>
      <c r="N234" s="61"/>
    </row>
    <row r="235" spans="1:14" s="2" customFormat="1" x14ac:dyDescent="0.2">
      <c r="A235" s="55"/>
      <c r="B235" s="55"/>
      <c r="C235" s="55"/>
      <c r="D235" s="55"/>
      <c r="E235" s="62"/>
      <c r="F235" s="145"/>
      <c r="G235" s="144"/>
      <c r="H235" s="145"/>
      <c r="I235" s="146"/>
      <c r="J235" s="112"/>
      <c r="K235" s="62"/>
      <c r="L235" s="190"/>
      <c r="M235" s="190"/>
      <c r="N235" s="61"/>
    </row>
    <row r="236" spans="1:14" s="2" customFormat="1" x14ac:dyDescent="0.2">
      <c r="A236" s="55"/>
      <c r="B236" s="55"/>
      <c r="C236" s="55" t="s">
        <v>438</v>
      </c>
      <c r="D236" s="55"/>
      <c r="E236" s="52">
        <v>0.18279999999999999</v>
      </c>
      <c r="F236" s="145"/>
      <c r="G236" s="143">
        <v>2.44</v>
      </c>
      <c r="H236" s="62"/>
      <c r="I236" s="52">
        <v>0.23499999999999999</v>
      </c>
      <c r="J236" s="53"/>
      <c r="K236" s="52">
        <v>0.31900000000000001</v>
      </c>
      <c r="L236" s="190"/>
      <c r="M236" s="190"/>
      <c r="N236" s="61"/>
    </row>
    <row r="237" spans="1:14" s="2" customFormat="1" x14ac:dyDescent="0.2">
      <c r="A237" s="55"/>
      <c r="B237" s="55"/>
      <c r="C237" s="55"/>
      <c r="D237" s="55"/>
      <c r="E237" s="145"/>
      <c r="F237" s="145"/>
      <c r="G237" s="145"/>
      <c r="H237" s="145"/>
      <c r="I237" s="145"/>
      <c r="J237" s="112"/>
      <c r="K237" s="62"/>
      <c r="L237" s="190"/>
      <c r="M237" s="190"/>
      <c r="N237" s="61"/>
    </row>
    <row r="238" spans="1:14" s="2" customFormat="1" x14ac:dyDescent="0.2">
      <c r="A238" s="55"/>
      <c r="B238" s="55"/>
      <c r="C238" s="55" t="s">
        <v>439</v>
      </c>
      <c r="D238" s="55"/>
      <c r="E238" s="52">
        <v>4.7699999999999999E-2</v>
      </c>
      <c r="F238" s="145"/>
      <c r="G238" s="143">
        <v>4.7699999999999996</v>
      </c>
      <c r="H238" s="62"/>
      <c r="I238" s="52">
        <v>0.1661</v>
      </c>
      <c r="J238" s="53"/>
      <c r="K238" s="52">
        <v>6.0100000000000001E-2</v>
      </c>
      <c r="L238" s="190"/>
      <c r="M238" s="190"/>
      <c r="N238" s="61"/>
    </row>
    <row r="239" spans="1:14" s="2" customFormat="1" x14ac:dyDescent="0.2">
      <c r="L239" s="190"/>
      <c r="M239" s="190"/>
      <c r="N239" s="61"/>
    </row>
    <row r="240" spans="1:14" s="2" customFormat="1" x14ac:dyDescent="0.2">
      <c r="L240" s="190"/>
      <c r="M240" s="190"/>
      <c r="N240" s="61"/>
    </row>
    <row r="241" spans="1:14" s="2" customFormat="1" x14ac:dyDescent="0.2">
      <c r="C241" s="190"/>
      <c r="D241" s="190"/>
      <c r="E241" s="190"/>
      <c r="F241" s="190"/>
      <c r="G241" s="190"/>
      <c r="H241" s="190"/>
      <c r="I241" s="190"/>
      <c r="J241" s="190"/>
      <c r="K241" s="190"/>
      <c r="L241" s="190"/>
      <c r="M241" s="190"/>
      <c r="N241" s="61"/>
    </row>
    <row r="242" spans="1:14" s="2" customFormat="1" x14ac:dyDescent="0.2">
      <c r="C242" s="190"/>
      <c r="D242" s="190"/>
      <c r="E242" s="190"/>
      <c r="F242" s="190"/>
      <c r="G242" s="190"/>
      <c r="H242" s="190"/>
      <c r="I242" s="190"/>
      <c r="J242" s="190"/>
      <c r="K242" s="190"/>
      <c r="L242" s="190"/>
      <c r="M242" s="190"/>
      <c r="N242" s="61"/>
    </row>
    <row r="243" spans="1:14" s="2" customFormat="1" x14ac:dyDescent="0.2">
      <c r="C243" s="190"/>
      <c r="D243" s="190"/>
      <c r="E243" s="190"/>
      <c r="F243" s="190"/>
      <c r="G243" s="190"/>
      <c r="H243" s="190"/>
      <c r="I243" s="190"/>
      <c r="J243" s="190"/>
      <c r="K243" s="190"/>
      <c r="L243" s="190"/>
      <c r="M243" s="190"/>
      <c r="N243" s="61"/>
    </row>
    <row r="244" spans="1:14" s="2" customFormat="1" x14ac:dyDescent="0.2">
      <c r="C244" s="190"/>
      <c r="D244" s="190"/>
      <c r="E244" s="190"/>
      <c r="F244" s="190"/>
      <c r="G244" s="190"/>
      <c r="H244" s="190"/>
      <c r="I244" s="190"/>
      <c r="J244" s="190"/>
      <c r="K244" s="190"/>
      <c r="L244" s="190"/>
      <c r="M244" s="190"/>
      <c r="N244" s="61"/>
    </row>
    <row r="245" spans="1:14" s="2" customFormat="1" x14ac:dyDescent="0.2">
      <c r="C245" s="190"/>
      <c r="D245" s="190"/>
      <c r="E245" s="190"/>
      <c r="F245" s="190"/>
      <c r="G245" s="190"/>
      <c r="H245" s="190"/>
      <c r="I245" s="190"/>
      <c r="J245" s="190"/>
      <c r="K245" s="190"/>
      <c r="L245" s="190"/>
      <c r="M245" s="190"/>
      <c r="N245" s="61"/>
    </row>
    <row r="246" spans="1:14" s="2" customFormat="1" x14ac:dyDescent="0.2">
      <c r="A246" s="175"/>
      <c r="B246" s="175"/>
      <c r="C246" s="279" t="s">
        <v>494</v>
      </c>
      <c r="D246" s="280"/>
      <c r="E246" s="280"/>
      <c r="F246" s="280"/>
      <c r="G246" s="280"/>
      <c r="H246" s="280"/>
      <c r="I246" s="280"/>
      <c r="J246" s="280"/>
      <c r="K246" s="280"/>
      <c r="L246" s="190"/>
      <c r="M246" s="190"/>
      <c r="N246" s="61"/>
    </row>
    <row r="247" spans="1:14" s="2" customFormat="1" x14ac:dyDescent="0.2">
      <c r="A247" s="175"/>
      <c r="B247" s="175"/>
      <c r="C247" s="280"/>
      <c r="D247" s="280"/>
      <c r="E247" s="280"/>
      <c r="F247" s="280"/>
      <c r="G247" s="280"/>
      <c r="H247" s="280"/>
      <c r="I247" s="280"/>
      <c r="J247" s="280"/>
      <c r="K247" s="280"/>
      <c r="L247" s="190"/>
      <c r="M247" s="190"/>
      <c r="N247" s="61"/>
    </row>
    <row r="248" spans="1:14" s="2" customFormat="1" ht="5.0999999999999996" customHeight="1" x14ac:dyDescent="0.2">
      <c r="A248" s="55"/>
      <c r="B248" s="55"/>
      <c r="C248" s="55"/>
      <c r="D248" s="55"/>
      <c r="E248" s="55"/>
      <c r="F248" s="55"/>
      <c r="G248" s="55"/>
      <c r="H248" s="55"/>
      <c r="I248" s="55"/>
      <c r="J248" s="55"/>
      <c r="K248" s="55"/>
      <c r="L248" s="190"/>
      <c r="M248" s="190"/>
      <c r="N248" s="61"/>
    </row>
    <row r="249" spans="1:14" s="2" customFormat="1" x14ac:dyDescent="0.2">
      <c r="A249" s="174"/>
      <c r="B249" s="174"/>
      <c r="C249" s="174"/>
      <c r="D249" s="174"/>
      <c r="E249" s="174"/>
      <c r="F249" s="174"/>
      <c r="G249" s="174"/>
      <c r="H249" s="174"/>
      <c r="I249" s="174"/>
      <c r="J249" s="174"/>
      <c r="K249" s="174"/>
      <c r="L249" s="190"/>
      <c r="M249" s="190"/>
      <c r="N249" s="61"/>
    </row>
    <row r="250" spans="1:14" s="2" customFormat="1" x14ac:dyDescent="0.2">
      <c r="C250" s="190"/>
      <c r="D250" s="190"/>
      <c r="E250" s="190"/>
      <c r="F250" s="190"/>
      <c r="G250" s="190"/>
      <c r="H250" s="190"/>
      <c r="I250" s="190"/>
      <c r="J250" s="190"/>
      <c r="K250" s="190"/>
      <c r="L250" s="190"/>
      <c r="M250" s="190"/>
      <c r="N250" s="61"/>
    </row>
    <row r="251" spans="1:14" s="2" customFormat="1" ht="30" customHeight="1" x14ac:dyDescent="0.2">
      <c r="C251" s="285" t="s">
        <v>546</v>
      </c>
      <c r="D251" s="286"/>
      <c r="E251" s="286"/>
      <c r="F251" s="285" t="s">
        <v>537</v>
      </c>
      <c r="G251" s="286"/>
      <c r="H251" s="286"/>
      <c r="I251" s="286"/>
      <c r="J251" s="286"/>
      <c r="K251" s="286"/>
      <c r="L251" s="190"/>
      <c r="M251" s="190"/>
      <c r="N251" s="61"/>
    </row>
    <row r="252" spans="1:14" s="2" customFormat="1" ht="15" customHeight="1" x14ac:dyDescent="0.25">
      <c r="C252" s="245" t="s">
        <v>547</v>
      </c>
      <c r="D252" s="246"/>
      <c r="E252" s="246"/>
      <c r="F252" s="287" t="s">
        <v>550</v>
      </c>
      <c r="G252" s="288"/>
      <c r="H252" s="288"/>
      <c r="I252" s="288"/>
      <c r="J252" s="288"/>
      <c r="K252" s="288"/>
      <c r="L252" s="190"/>
      <c r="M252" s="190"/>
      <c r="N252" s="61"/>
    </row>
    <row r="253" spans="1:14" s="2" customFormat="1" ht="15" customHeight="1" x14ac:dyDescent="0.25">
      <c r="C253" s="245" t="s">
        <v>548</v>
      </c>
      <c r="D253" s="246"/>
      <c r="E253" s="246"/>
      <c r="F253" s="287" t="s">
        <v>551</v>
      </c>
      <c r="G253" s="288"/>
      <c r="H253" s="288"/>
      <c r="I253" s="288"/>
      <c r="J253" s="288"/>
      <c r="K253" s="288"/>
      <c r="L253" s="190"/>
      <c r="M253" s="190"/>
      <c r="N253" s="61"/>
    </row>
    <row r="254" spans="1:14" s="2" customFormat="1" ht="15" customHeight="1" x14ac:dyDescent="0.25">
      <c r="C254" s="245" t="s">
        <v>549</v>
      </c>
      <c r="D254" s="246"/>
      <c r="E254" s="246"/>
      <c r="F254" s="287" t="s">
        <v>552</v>
      </c>
      <c r="G254" s="288"/>
      <c r="H254" s="288"/>
      <c r="I254" s="288"/>
      <c r="J254" s="288"/>
      <c r="K254" s="288"/>
      <c r="L254" s="190"/>
      <c r="M254" s="190"/>
      <c r="N254" s="61"/>
    </row>
    <row r="255" spans="1:14" s="2" customFormat="1" ht="30" customHeight="1" x14ac:dyDescent="0.2">
      <c r="C255" s="285" t="s">
        <v>538</v>
      </c>
      <c r="D255" s="286"/>
      <c r="E255" s="286"/>
      <c r="F255" s="285" t="s">
        <v>539</v>
      </c>
      <c r="G255" s="286"/>
      <c r="H255" s="286"/>
      <c r="I255" s="286"/>
      <c r="J255" s="286"/>
      <c r="K255" s="286"/>
      <c r="L255" s="190" t="s">
        <v>525</v>
      </c>
      <c r="M255" s="190" t="s">
        <v>526</v>
      </c>
      <c r="N255" s="61" t="s">
        <v>527</v>
      </c>
    </row>
    <row r="256" spans="1:14" s="2" customFormat="1" ht="15" customHeight="1" x14ac:dyDescent="0.25">
      <c r="C256" s="247" t="s">
        <v>553</v>
      </c>
      <c r="D256" s="248"/>
      <c r="E256" s="248"/>
      <c r="F256" s="289" t="s">
        <v>556</v>
      </c>
      <c r="G256" s="288"/>
      <c r="H256" s="288"/>
      <c r="I256" s="288"/>
      <c r="J256" s="288"/>
      <c r="K256" s="288"/>
      <c r="L256" s="190"/>
      <c r="M256" s="190"/>
      <c r="N256" s="61"/>
    </row>
    <row r="257" spans="3:14" s="2" customFormat="1" ht="15" customHeight="1" x14ac:dyDescent="0.25">
      <c r="C257" s="247" t="s">
        <v>554</v>
      </c>
      <c r="D257" s="248"/>
      <c r="E257" s="248"/>
      <c r="F257" s="289" t="s">
        <v>557</v>
      </c>
      <c r="G257" s="288"/>
      <c r="H257" s="288"/>
      <c r="I257" s="288"/>
      <c r="J257" s="288"/>
      <c r="K257" s="288"/>
      <c r="L257" s="190"/>
      <c r="M257" s="190"/>
      <c r="N257" s="61"/>
    </row>
    <row r="258" spans="3:14" s="2" customFormat="1" ht="15" customHeight="1" x14ac:dyDescent="0.25">
      <c r="C258" s="247" t="s">
        <v>555</v>
      </c>
      <c r="D258" s="248"/>
      <c r="E258" s="248"/>
      <c r="F258" s="289" t="s">
        <v>558</v>
      </c>
      <c r="G258" s="288"/>
      <c r="H258" s="288"/>
      <c r="I258" s="288"/>
      <c r="J258" s="288"/>
      <c r="K258" s="288"/>
      <c r="L258" s="190"/>
      <c r="M258" s="190"/>
      <c r="N258" s="61"/>
    </row>
    <row r="259" spans="3:14" s="2" customFormat="1" ht="30" customHeight="1" x14ac:dyDescent="0.2">
      <c r="C259" s="285" t="s">
        <v>540</v>
      </c>
      <c r="D259" s="286"/>
      <c r="E259" s="286"/>
      <c r="F259" s="285" t="s">
        <v>541</v>
      </c>
      <c r="G259" s="286"/>
      <c r="H259" s="286"/>
      <c r="I259" s="286"/>
      <c r="J259" s="286"/>
      <c r="K259" s="286"/>
      <c r="L259" s="190"/>
      <c r="M259" s="190"/>
      <c r="N259" s="61"/>
    </row>
    <row r="260" spans="3:14" s="2" customFormat="1" ht="15" customHeight="1" x14ac:dyDescent="0.25">
      <c r="C260" s="287" t="s">
        <v>559</v>
      </c>
      <c r="D260" s="288"/>
      <c r="E260" s="288"/>
      <c r="F260" s="287" t="s">
        <v>575</v>
      </c>
      <c r="G260" s="288"/>
      <c r="H260" s="288"/>
      <c r="I260" s="288"/>
      <c r="J260" s="288"/>
      <c r="K260" s="288"/>
      <c r="L260" s="190"/>
      <c r="M260" s="190"/>
      <c r="N260" s="61"/>
    </row>
    <row r="261" spans="3:14" s="2" customFormat="1" ht="15" customHeight="1" x14ac:dyDescent="0.25">
      <c r="C261" s="287" t="s">
        <v>560</v>
      </c>
      <c r="D261" s="288"/>
      <c r="E261" s="288"/>
      <c r="F261" s="287" t="s">
        <v>576</v>
      </c>
      <c r="G261" s="288"/>
      <c r="H261" s="288"/>
      <c r="I261" s="288"/>
      <c r="J261" s="288"/>
      <c r="K261" s="288"/>
      <c r="L261" s="190"/>
      <c r="M261" s="190"/>
      <c r="N261" s="61"/>
    </row>
    <row r="262" spans="3:14" s="2" customFormat="1" ht="15" customHeight="1" x14ac:dyDescent="0.25">
      <c r="C262" s="287" t="s">
        <v>561</v>
      </c>
      <c r="D262" s="288"/>
      <c r="E262" s="288"/>
      <c r="F262" s="287" t="s">
        <v>577</v>
      </c>
      <c r="G262" s="288"/>
      <c r="H262" s="288"/>
      <c r="I262" s="288"/>
      <c r="J262" s="288"/>
      <c r="K262" s="288"/>
      <c r="L262" s="190"/>
      <c r="M262" s="190"/>
      <c r="N262" s="61"/>
    </row>
    <row r="263" spans="3:14" s="2" customFormat="1" ht="30" customHeight="1" x14ac:dyDescent="0.2">
      <c r="C263" s="285" t="s">
        <v>542</v>
      </c>
      <c r="D263" s="286"/>
      <c r="E263" s="286"/>
      <c r="F263" s="285" t="s">
        <v>543</v>
      </c>
      <c r="G263" s="286"/>
      <c r="H263" s="286"/>
      <c r="I263" s="286"/>
      <c r="J263" s="286"/>
      <c r="K263" s="286"/>
      <c r="L263" s="190" t="s">
        <v>530</v>
      </c>
      <c r="M263" s="190" t="s">
        <v>531</v>
      </c>
      <c r="N263" s="61" t="s">
        <v>529</v>
      </c>
    </row>
    <row r="264" spans="3:14" s="2" customFormat="1" ht="15" customHeight="1" x14ac:dyDescent="0.25">
      <c r="C264" s="287" t="s">
        <v>562</v>
      </c>
      <c r="D264" s="288"/>
      <c r="E264" s="288"/>
      <c r="F264" s="287" t="s">
        <v>578</v>
      </c>
      <c r="G264" s="288"/>
      <c r="H264" s="288"/>
      <c r="I264" s="288"/>
      <c r="J264" s="288"/>
      <c r="K264" s="288"/>
      <c r="L264" s="190"/>
      <c r="M264" s="190"/>
      <c r="N264" s="61"/>
    </row>
    <row r="265" spans="3:14" s="2" customFormat="1" ht="15" customHeight="1" x14ac:dyDescent="0.25">
      <c r="C265" s="287" t="s">
        <v>563</v>
      </c>
      <c r="D265" s="288"/>
      <c r="E265" s="288"/>
      <c r="F265" s="287" t="s">
        <v>579</v>
      </c>
      <c r="G265" s="288"/>
      <c r="H265" s="288"/>
      <c r="I265" s="288"/>
      <c r="J265" s="288"/>
      <c r="K265" s="288"/>
      <c r="L265" s="190"/>
      <c r="M265" s="190"/>
      <c r="N265" s="61"/>
    </row>
    <row r="266" spans="3:14" s="2" customFormat="1" ht="15" customHeight="1" x14ac:dyDescent="0.25">
      <c r="C266" s="287" t="s">
        <v>564</v>
      </c>
      <c r="D266" s="288"/>
      <c r="E266" s="288"/>
      <c r="F266" s="287" t="s">
        <v>580</v>
      </c>
      <c r="G266" s="288"/>
      <c r="H266" s="288"/>
      <c r="I266" s="288"/>
      <c r="J266" s="288"/>
      <c r="K266" s="288"/>
      <c r="L266" s="190"/>
      <c r="M266" s="190"/>
      <c r="N266" s="61"/>
    </row>
    <row r="267" spans="3:14" s="2" customFormat="1" ht="30" customHeight="1" x14ac:dyDescent="0.2">
      <c r="C267" s="285" t="s">
        <v>544</v>
      </c>
      <c r="D267" s="286"/>
      <c r="E267" s="286"/>
      <c r="F267" s="285" t="s">
        <v>545</v>
      </c>
      <c r="G267" s="286"/>
      <c r="H267" s="286"/>
      <c r="I267" s="286"/>
      <c r="J267" s="286"/>
      <c r="K267" s="286"/>
      <c r="L267" s="190"/>
      <c r="M267" s="190"/>
      <c r="N267" s="61"/>
    </row>
    <row r="268" spans="3:14" s="2" customFormat="1" ht="15" x14ac:dyDescent="0.25">
      <c r="C268" s="320" t="s">
        <v>565</v>
      </c>
      <c r="D268" s="321"/>
      <c r="E268" s="321"/>
      <c r="F268" s="320" t="s">
        <v>581</v>
      </c>
      <c r="G268" s="321"/>
      <c r="H268" s="321"/>
      <c r="I268" s="321"/>
      <c r="J268" s="321"/>
      <c r="K268" s="321"/>
      <c r="L268" s="190"/>
      <c r="M268" s="190"/>
      <c r="N268" s="61"/>
    </row>
    <row r="269" spans="3:14" s="2" customFormat="1" ht="30" customHeight="1" x14ac:dyDescent="0.25">
      <c r="C269" s="320" t="s">
        <v>566</v>
      </c>
      <c r="D269" s="321"/>
      <c r="E269" s="321"/>
      <c r="F269" s="320" t="s">
        <v>583</v>
      </c>
      <c r="G269" s="321"/>
      <c r="H269" s="321"/>
      <c r="I269" s="321"/>
      <c r="J269" s="321"/>
      <c r="K269" s="321"/>
      <c r="L269" s="190"/>
      <c r="M269" s="190"/>
      <c r="N269" s="61"/>
    </row>
    <row r="270" spans="3:14" s="2" customFormat="1" x14ac:dyDescent="0.2">
      <c r="C270" s="320" t="s">
        <v>567</v>
      </c>
      <c r="D270" s="321"/>
      <c r="E270" s="321"/>
      <c r="F270" s="326" t="s">
        <v>582</v>
      </c>
      <c r="G270" s="314"/>
      <c r="H270" s="314"/>
      <c r="I270" s="314"/>
      <c r="J270" s="314"/>
      <c r="K270" s="314"/>
      <c r="L270" s="190" t="s">
        <v>524</v>
      </c>
      <c r="M270" s="190" t="s">
        <v>532</v>
      </c>
      <c r="N270" s="61" t="s">
        <v>533</v>
      </c>
    </row>
    <row r="271" spans="3:14" s="2" customFormat="1" x14ac:dyDescent="0.2">
      <c r="C271" s="288"/>
      <c r="D271" s="288"/>
      <c r="E271" s="288"/>
      <c r="F271" s="282"/>
      <c r="G271" s="282"/>
      <c r="H271" s="282"/>
      <c r="I271" s="282"/>
      <c r="J271" s="282"/>
      <c r="K271" s="282"/>
      <c r="L271" s="190"/>
      <c r="M271" s="190"/>
      <c r="N271" s="61"/>
    </row>
    <row r="272" spans="3:14" s="2" customFormat="1" x14ac:dyDescent="0.2">
      <c r="C272" s="322" t="s">
        <v>568</v>
      </c>
      <c r="D272" s="323"/>
      <c r="E272" s="323"/>
      <c r="F272" s="324" t="s">
        <v>569</v>
      </c>
      <c r="G272" s="324" t="s">
        <v>570</v>
      </c>
      <c r="H272" s="324" t="s">
        <v>571</v>
      </c>
      <c r="I272" s="324" t="s">
        <v>572</v>
      </c>
      <c r="J272" s="324" t="s">
        <v>573</v>
      </c>
      <c r="K272" s="324" t="s">
        <v>574</v>
      </c>
      <c r="L272" s="190" t="s">
        <v>535</v>
      </c>
      <c r="M272" s="190" t="s">
        <v>536</v>
      </c>
      <c r="N272" s="61" t="s">
        <v>531</v>
      </c>
    </row>
    <row r="273" spans="1:14" s="2" customFormat="1" x14ac:dyDescent="0.2">
      <c r="C273" s="323"/>
      <c r="D273" s="323"/>
      <c r="E273" s="323"/>
      <c r="F273" s="325"/>
      <c r="G273" s="325"/>
      <c r="H273" s="325"/>
      <c r="I273" s="325"/>
      <c r="J273" s="325"/>
      <c r="K273" s="325"/>
      <c r="L273" s="190"/>
      <c r="M273" s="190"/>
      <c r="N273" s="61"/>
    </row>
    <row r="274" spans="1:14" s="2" customFormat="1" x14ac:dyDescent="0.2">
      <c r="C274" s="190"/>
      <c r="D274" s="190"/>
      <c r="E274" s="190"/>
      <c r="F274" s="190"/>
      <c r="G274" s="190"/>
      <c r="H274" s="190"/>
      <c r="I274" s="190"/>
      <c r="J274" s="190"/>
      <c r="K274" s="190"/>
      <c r="L274" s="190"/>
      <c r="M274" s="190"/>
      <c r="N274" s="61"/>
    </row>
    <row r="275" spans="1:14" s="2" customFormat="1" x14ac:dyDescent="0.2">
      <c r="C275" s="190"/>
      <c r="D275" s="190"/>
      <c r="E275" s="190"/>
      <c r="F275" s="190"/>
      <c r="G275" s="190"/>
      <c r="H275" s="190"/>
      <c r="I275" s="190"/>
      <c r="J275" s="190"/>
      <c r="K275" s="190"/>
      <c r="L275" s="190"/>
      <c r="M275" s="190"/>
      <c r="N275" s="61"/>
    </row>
    <row r="276" spans="1:14" s="2" customFormat="1" x14ac:dyDescent="0.2">
      <c r="C276" s="190"/>
      <c r="D276" s="190"/>
      <c r="E276" s="190"/>
      <c r="F276" s="190"/>
      <c r="G276" s="190"/>
      <c r="H276" s="190"/>
      <c r="I276" s="190"/>
      <c r="J276" s="190"/>
      <c r="K276" s="190"/>
      <c r="L276" s="190"/>
      <c r="M276" s="190"/>
      <c r="N276" s="61"/>
    </row>
    <row r="277" spans="1:14" s="2" customFormat="1" x14ac:dyDescent="0.2">
      <c r="C277" s="190"/>
      <c r="D277" s="190"/>
      <c r="E277" s="190"/>
      <c r="F277" s="190"/>
      <c r="G277" s="190"/>
      <c r="H277" s="190"/>
      <c r="I277" s="190"/>
      <c r="J277" s="190"/>
      <c r="K277" s="190"/>
      <c r="L277" s="190"/>
      <c r="M277" s="190"/>
      <c r="N277" s="61"/>
    </row>
    <row r="278" spans="1:14" s="2" customFormat="1" x14ac:dyDescent="0.2">
      <c r="C278" s="190"/>
      <c r="D278" s="190"/>
      <c r="E278" s="190"/>
      <c r="F278" s="190"/>
      <c r="G278" s="190"/>
      <c r="H278" s="190"/>
      <c r="I278" s="190"/>
      <c r="J278" s="190"/>
      <c r="K278" s="190"/>
      <c r="L278" s="190"/>
      <c r="M278" s="190"/>
      <c r="N278" s="61"/>
    </row>
    <row r="279" spans="1:14" s="2" customFormat="1" x14ac:dyDescent="0.2">
      <c r="C279" s="190"/>
      <c r="D279" s="190"/>
      <c r="E279" s="190"/>
      <c r="F279" s="190"/>
      <c r="G279" s="190"/>
      <c r="H279" s="190"/>
      <c r="I279" s="190"/>
      <c r="J279" s="190"/>
      <c r="K279" s="190"/>
      <c r="L279" s="190"/>
      <c r="M279" s="190"/>
      <c r="N279" s="61"/>
    </row>
    <row r="280" spans="1:14" s="2" customFormat="1" x14ac:dyDescent="0.2">
      <c r="C280" s="190"/>
      <c r="D280" s="190"/>
      <c r="E280" s="190"/>
      <c r="F280" s="190"/>
      <c r="G280" s="190"/>
      <c r="H280" s="190"/>
      <c r="I280" s="190"/>
      <c r="J280" s="190"/>
      <c r="K280" s="190"/>
      <c r="L280" s="190"/>
      <c r="M280" s="190"/>
      <c r="N280" s="61"/>
    </row>
    <row r="281" spans="1:14" s="2" customFormat="1" x14ac:dyDescent="0.2">
      <c r="A281" s="175"/>
      <c r="B281" s="175"/>
      <c r="C281" s="279" t="s">
        <v>495</v>
      </c>
      <c r="D281" s="280"/>
      <c r="E281" s="280"/>
      <c r="F281" s="280"/>
      <c r="G281" s="280"/>
      <c r="H281" s="280"/>
      <c r="I281" s="280"/>
      <c r="J281" s="280"/>
      <c r="K281" s="280"/>
      <c r="L281" s="190"/>
      <c r="M281" s="190"/>
      <c r="N281" s="61"/>
    </row>
    <row r="282" spans="1:14" s="2" customFormat="1" x14ac:dyDescent="0.2">
      <c r="A282" s="175"/>
      <c r="B282" s="175"/>
      <c r="C282" s="280"/>
      <c r="D282" s="280"/>
      <c r="E282" s="280"/>
      <c r="F282" s="280"/>
      <c r="G282" s="280"/>
      <c r="H282" s="280"/>
      <c r="I282" s="280"/>
      <c r="J282" s="280"/>
      <c r="K282" s="280"/>
      <c r="L282" s="190"/>
      <c r="M282" s="190"/>
      <c r="N282" s="61"/>
    </row>
    <row r="283" spans="1:14" s="2" customFormat="1" ht="5.0999999999999996" customHeight="1" x14ac:dyDescent="0.2">
      <c r="A283" s="55"/>
      <c r="B283" s="55"/>
      <c r="C283" s="55"/>
      <c r="D283" s="55"/>
      <c r="E283" s="55"/>
      <c r="F283" s="55"/>
      <c r="G283" s="55"/>
      <c r="H283" s="55"/>
      <c r="I283" s="55"/>
      <c r="J283" s="55"/>
      <c r="K283" s="55"/>
      <c r="L283" s="190"/>
      <c r="M283" s="190"/>
      <c r="N283" s="61"/>
    </row>
    <row r="284" spans="1:14" s="2" customFormat="1" x14ac:dyDescent="0.2">
      <c r="A284" s="252"/>
      <c r="B284" s="252"/>
      <c r="C284" s="174"/>
      <c r="D284" s="174"/>
      <c r="E284" s="174"/>
      <c r="F284" s="174"/>
      <c r="G284" s="174"/>
      <c r="H284" s="174"/>
      <c r="I284" s="174"/>
      <c r="J284" s="174"/>
      <c r="K284" s="174"/>
      <c r="L284" s="249"/>
      <c r="M284" s="190"/>
      <c r="N284" s="61"/>
    </row>
    <row r="285" spans="1:14" s="2" customFormat="1" x14ac:dyDescent="0.2">
      <c r="B285" s="68"/>
      <c r="C285" s="249"/>
      <c r="D285" s="249"/>
      <c r="E285" s="250"/>
      <c r="F285" s="249"/>
      <c r="G285" s="249"/>
      <c r="H285" s="249"/>
      <c r="I285" s="249"/>
      <c r="J285" s="249"/>
      <c r="K285" s="249"/>
      <c r="L285" s="249"/>
      <c r="M285" s="190"/>
      <c r="N285" s="61"/>
    </row>
    <row r="286" spans="1:14" s="2" customFormat="1" x14ac:dyDescent="0.2">
      <c r="B286" s="68"/>
      <c r="C286" s="254" t="s">
        <v>606</v>
      </c>
      <c r="D286" s="254"/>
      <c r="E286" s="259"/>
      <c r="F286" s="254"/>
      <c r="G286" s="254"/>
      <c r="H286" s="254"/>
      <c r="I286" s="254"/>
      <c r="J286" s="254"/>
      <c r="K286" s="254"/>
      <c r="L286" s="249"/>
      <c r="M286" s="190"/>
      <c r="N286" s="61"/>
    </row>
    <row r="287" spans="1:14" s="2" customFormat="1" x14ac:dyDescent="0.2">
      <c r="B287" s="68"/>
      <c r="C287" s="257" t="s">
        <v>592</v>
      </c>
      <c r="D287" s="255"/>
      <c r="E287" s="255"/>
      <c r="F287" s="255"/>
      <c r="G287" s="255"/>
      <c r="H287" s="255"/>
      <c r="I287" s="255"/>
      <c r="J287" s="255"/>
      <c r="K287" s="255"/>
      <c r="L287" s="249"/>
      <c r="M287" s="190"/>
      <c r="N287" s="61"/>
    </row>
    <row r="288" spans="1:14" s="2" customFormat="1" ht="15" customHeight="1" x14ac:dyDescent="0.2">
      <c r="B288" s="68"/>
      <c r="C288" s="256"/>
      <c r="D288" s="249"/>
      <c r="E288" s="251" t="s">
        <v>584</v>
      </c>
      <c r="F288" s="249"/>
      <c r="G288" s="249"/>
      <c r="H288" s="249"/>
      <c r="I288" s="249"/>
      <c r="J288" s="249"/>
      <c r="K288" s="249"/>
      <c r="L288" s="249"/>
      <c r="M288" s="190"/>
      <c r="N288" s="61"/>
    </row>
    <row r="289" spans="2:14" s="2" customFormat="1" ht="15" customHeight="1" x14ac:dyDescent="0.2">
      <c r="B289" s="68"/>
      <c r="C289" s="249"/>
      <c r="D289" s="249"/>
      <c r="E289" s="251" t="s">
        <v>585</v>
      </c>
      <c r="F289" s="249"/>
      <c r="G289" s="249"/>
      <c r="H289" s="249"/>
      <c r="I289" s="249"/>
      <c r="J289" s="249"/>
      <c r="K289" s="249"/>
      <c r="L289" s="249"/>
      <c r="M289" s="190"/>
      <c r="N289" s="61"/>
    </row>
    <row r="290" spans="2:14" s="2" customFormat="1" ht="15" customHeight="1" x14ac:dyDescent="0.2">
      <c r="B290" s="68"/>
      <c r="D290" s="249"/>
      <c r="E290" s="284" t="s">
        <v>588</v>
      </c>
      <c r="F290" s="282"/>
      <c r="G290" s="282"/>
      <c r="H290" s="282"/>
      <c r="I290" s="282"/>
      <c r="J290" s="282"/>
      <c r="K290" s="282"/>
      <c r="L290" s="249" t="s">
        <v>586</v>
      </c>
      <c r="M290" s="190"/>
      <c r="N290" s="61"/>
    </row>
    <row r="291" spans="2:14" s="2" customFormat="1" ht="15" customHeight="1" x14ac:dyDescent="0.2">
      <c r="B291" s="68"/>
      <c r="C291" s="249"/>
      <c r="D291" s="249"/>
      <c r="E291" s="282"/>
      <c r="F291" s="282"/>
      <c r="G291" s="282"/>
      <c r="H291" s="282"/>
      <c r="I291" s="282"/>
      <c r="J291" s="282"/>
      <c r="K291" s="282"/>
      <c r="L291" s="249" t="s">
        <v>534</v>
      </c>
      <c r="M291" s="190" t="s">
        <v>587</v>
      </c>
      <c r="N291" s="61" t="s">
        <v>528</v>
      </c>
    </row>
    <row r="292" spans="2:14" s="2" customFormat="1" ht="15" customHeight="1" x14ac:dyDescent="0.2">
      <c r="B292" s="68"/>
      <c r="C292" s="249"/>
      <c r="D292" s="249"/>
      <c r="E292" s="281" t="s">
        <v>589</v>
      </c>
      <c r="F292" s="282"/>
      <c r="G292" s="282"/>
      <c r="H292" s="282"/>
      <c r="I292" s="282"/>
      <c r="J292" s="282"/>
      <c r="K292" s="282"/>
      <c r="L292" s="249"/>
      <c r="M292" s="190"/>
      <c r="N292" s="61"/>
    </row>
    <row r="293" spans="2:14" s="2" customFormat="1" ht="15" customHeight="1" x14ac:dyDescent="0.2">
      <c r="B293" s="68"/>
      <c r="C293" s="249"/>
      <c r="D293" s="249"/>
      <c r="E293" s="282"/>
      <c r="F293" s="282"/>
      <c r="G293" s="282"/>
      <c r="H293" s="282"/>
      <c r="I293" s="282"/>
      <c r="J293" s="282"/>
      <c r="K293" s="282"/>
      <c r="L293" s="249"/>
      <c r="M293" s="190"/>
      <c r="N293" s="61"/>
    </row>
    <row r="294" spans="2:14" s="2" customFormat="1" ht="15" customHeight="1" x14ac:dyDescent="0.2">
      <c r="B294" s="68"/>
      <c r="C294" s="249"/>
      <c r="D294" s="249"/>
      <c r="E294" s="281" t="s">
        <v>590</v>
      </c>
      <c r="F294" s="282"/>
      <c r="G294" s="282"/>
      <c r="H294" s="282"/>
      <c r="I294" s="282"/>
      <c r="J294" s="282"/>
      <c r="K294" s="282"/>
      <c r="L294" s="249"/>
      <c r="M294" s="190"/>
      <c r="N294" s="61"/>
    </row>
    <row r="295" spans="2:14" s="2" customFormat="1" ht="15" customHeight="1" x14ac:dyDescent="0.2">
      <c r="B295" s="68"/>
      <c r="C295" s="249"/>
      <c r="D295" s="249"/>
      <c r="E295" s="282"/>
      <c r="F295" s="282"/>
      <c r="G295" s="282"/>
      <c r="H295" s="282"/>
      <c r="I295" s="282"/>
      <c r="J295" s="282"/>
      <c r="K295" s="282"/>
      <c r="L295" s="249"/>
      <c r="M295" s="190"/>
      <c r="N295" s="61"/>
    </row>
    <row r="296" spans="2:14" s="2" customFormat="1" ht="15" customHeight="1" x14ac:dyDescent="0.2">
      <c r="B296" s="68"/>
      <c r="C296" s="249"/>
      <c r="D296" s="249"/>
      <c r="E296" s="283" t="s">
        <v>591</v>
      </c>
      <c r="F296" s="282"/>
      <c r="G296" s="282"/>
      <c r="H296" s="282"/>
      <c r="I296" s="282"/>
      <c r="J296" s="282"/>
      <c r="K296" s="282"/>
      <c r="L296" s="249"/>
      <c r="M296" s="190"/>
      <c r="N296" s="61"/>
    </row>
    <row r="297" spans="2:14" s="2" customFormat="1" ht="15" customHeight="1" x14ac:dyDescent="0.2">
      <c r="B297" s="68"/>
      <c r="C297" s="249"/>
      <c r="D297" s="249"/>
      <c r="E297" s="282"/>
      <c r="F297" s="282"/>
      <c r="G297" s="282"/>
      <c r="H297" s="282"/>
      <c r="I297" s="282"/>
      <c r="J297" s="282"/>
      <c r="K297" s="282"/>
      <c r="L297" s="249"/>
      <c r="M297" s="190"/>
      <c r="N297" s="61"/>
    </row>
    <row r="298" spans="2:14" s="2" customFormat="1" ht="15" customHeight="1" x14ac:dyDescent="0.2">
      <c r="B298" s="68"/>
      <c r="C298" s="257" t="s">
        <v>599</v>
      </c>
      <c r="D298" s="255"/>
      <c r="E298" s="255"/>
      <c r="F298" s="255"/>
      <c r="G298" s="255"/>
      <c r="H298" s="255"/>
      <c r="I298" s="255"/>
      <c r="J298" s="255"/>
      <c r="K298" s="255"/>
      <c r="L298" s="249"/>
      <c r="M298" s="190"/>
      <c r="N298" s="61"/>
    </row>
    <row r="299" spans="2:14" s="2" customFormat="1" ht="15" customHeight="1" x14ac:dyDescent="0.2">
      <c r="B299" s="68"/>
      <c r="C299" s="256"/>
      <c r="D299" s="249"/>
      <c r="E299" s="281" t="s">
        <v>593</v>
      </c>
      <c r="F299" s="282"/>
      <c r="G299" s="282"/>
      <c r="H299" s="282"/>
      <c r="I299" s="282"/>
      <c r="J299" s="282"/>
      <c r="K299" s="282"/>
      <c r="L299" s="249"/>
      <c r="M299" s="190"/>
      <c r="N299" s="61"/>
    </row>
    <row r="300" spans="2:14" s="2" customFormat="1" ht="15" customHeight="1" x14ac:dyDescent="0.2">
      <c r="B300" s="68"/>
      <c r="C300" s="249"/>
      <c r="D300" s="249"/>
      <c r="E300" s="282"/>
      <c r="F300" s="282"/>
      <c r="G300" s="282"/>
      <c r="H300" s="282"/>
      <c r="I300" s="282"/>
      <c r="J300" s="282"/>
      <c r="K300" s="282"/>
      <c r="L300" s="249"/>
      <c r="M300" s="190"/>
      <c r="N300" s="61"/>
    </row>
    <row r="301" spans="2:14" s="2" customFormat="1" ht="15" customHeight="1" x14ac:dyDescent="0.2">
      <c r="B301" s="68"/>
      <c r="C301" s="249"/>
      <c r="D301" s="249"/>
      <c r="E301" s="251" t="s">
        <v>594</v>
      </c>
      <c r="F301" s="249"/>
      <c r="G301" s="249"/>
      <c r="H301" s="249"/>
      <c r="I301" s="249"/>
      <c r="J301" s="249"/>
      <c r="K301" s="249"/>
      <c r="L301" s="249"/>
      <c r="M301" s="190"/>
      <c r="N301" s="61"/>
    </row>
    <row r="302" spans="2:14" s="2" customFormat="1" ht="15" customHeight="1" x14ac:dyDescent="0.2">
      <c r="B302" s="68"/>
      <c r="C302" s="249"/>
      <c r="D302" s="249"/>
      <c r="E302" s="251" t="s">
        <v>595</v>
      </c>
      <c r="F302" s="249"/>
      <c r="G302" s="249"/>
      <c r="H302" s="249"/>
      <c r="I302" s="249"/>
      <c r="J302" s="249"/>
      <c r="K302" s="249"/>
      <c r="L302" s="249"/>
      <c r="M302" s="190"/>
      <c r="N302" s="61"/>
    </row>
    <row r="303" spans="2:14" s="2" customFormat="1" ht="15" customHeight="1" x14ac:dyDescent="0.2">
      <c r="B303" s="68"/>
      <c r="C303" s="249"/>
      <c r="D303" s="249"/>
      <c r="E303" s="281" t="s">
        <v>596</v>
      </c>
      <c r="F303" s="282"/>
      <c r="G303" s="282"/>
      <c r="H303" s="282"/>
      <c r="I303" s="282"/>
      <c r="J303" s="282"/>
      <c r="K303" s="282"/>
      <c r="L303" s="249"/>
      <c r="M303" s="190"/>
      <c r="N303" s="61"/>
    </row>
    <row r="304" spans="2:14" s="2" customFormat="1" ht="15" customHeight="1" x14ac:dyDescent="0.2">
      <c r="B304" s="68"/>
      <c r="C304" s="249"/>
      <c r="D304" s="249"/>
      <c r="E304" s="282"/>
      <c r="F304" s="282"/>
      <c r="G304" s="282"/>
      <c r="H304" s="282"/>
      <c r="I304" s="282"/>
      <c r="J304" s="282"/>
      <c r="K304" s="282"/>
      <c r="L304" s="249"/>
      <c r="M304" s="190"/>
      <c r="N304" s="61"/>
    </row>
    <row r="305" spans="2:14" s="2" customFormat="1" ht="15" customHeight="1" x14ac:dyDescent="0.2">
      <c r="B305" s="68"/>
      <c r="C305" s="249"/>
      <c r="D305" s="249"/>
      <c r="E305" s="281" t="s">
        <v>597</v>
      </c>
      <c r="F305" s="282"/>
      <c r="G305" s="282"/>
      <c r="H305" s="282"/>
      <c r="I305" s="282"/>
      <c r="J305" s="282"/>
      <c r="K305" s="282"/>
      <c r="L305" s="249"/>
      <c r="M305" s="190"/>
      <c r="N305" s="61"/>
    </row>
    <row r="306" spans="2:14" s="2" customFormat="1" ht="15" customHeight="1" x14ac:dyDescent="0.2">
      <c r="B306" s="68"/>
      <c r="C306" s="249"/>
      <c r="D306" s="249"/>
      <c r="E306" s="282"/>
      <c r="F306" s="282"/>
      <c r="G306" s="282"/>
      <c r="H306" s="282"/>
      <c r="I306" s="282"/>
      <c r="J306" s="282"/>
      <c r="K306" s="282"/>
      <c r="L306" s="249"/>
      <c r="M306" s="190"/>
      <c r="N306" s="61"/>
    </row>
    <row r="307" spans="2:14" s="2" customFormat="1" ht="15" customHeight="1" x14ac:dyDescent="0.2">
      <c r="B307" s="68"/>
      <c r="C307" s="249"/>
      <c r="D307" s="249"/>
      <c r="E307" s="283" t="s">
        <v>598</v>
      </c>
      <c r="F307" s="282"/>
      <c r="G307" s="282"/>
      <c r="H307" s="282"/>
      <c r="I307" s="282"/>
      <c r="J307" s="282"/>
      <c r="K307" s="282"/>
      <c r="L307" s="249"/>
      <c r="M307" s="190"/>
      <c r="N307" s="61"/>
    </row>
    <row r="308" spans="2:14" s="2" customFormat="1" ht="15" customHeight="1" x14ac:dyDescent="0.2">
      <c r="B308" s="68"/>
      <c r="C308" s="249"/>
      <c r="D308" s="249"/>
      <c r="E308" s="282"/>
      <c r="F308" s="282"/>
      <c r="G308" s="282"/>
      <c r="H308" s="282"/>
      <c r="I308" s="282"/>
      <c r="J308" s="282"/>
      <c r="K308" s="282"/>
      <c r="L308" s="249"/>
      <c r="M308" s="190"/>
      <c r="N308" s="61"/>
    </row>
    <row r="309" spans="2:14" s="2" customFormat="1" ht="15" customHeight="1" x14ac:dyDescent="0.2">
      <c r="B309" s="68"/>
      <c r="C309" s="258" t="s">
        <v>600</v>
      </c>
      <c r="D309" s="255"/>
      <c r="E309" s="255"/>
      <c r="F309" s="255"/>
      <c r="G309" s="255"/>
      <c r="H309" s="255"/>
      <c r="I309" s="255"/>
      <c r="J309" s="255"/>
      <c r="K309" s="255"/>
      <c r="L309" s="249"/>
      <c r="M309" s="190"/>
      <c r="N309" s="61"/>
    </row>
    <row r="310" spans="2:14" s="2" customFormat="1" ht="15" customHeight="1" x14ac:dyDescent="0.2">
      <c r="B310" s="68"/>
      <c r="C310" s="249"/>
      <c r="D310" s="249"/>
      <c r="E310" s="281" t="s">
        <v>601</v>
      </c>
      <c r="F310" s="282"/>
      <c r="G310" s="282"/>
      <c r="H310" s="282"/>
      <c r="I310" s="282"/>
      <c r="J310" s="282"/>
      <c r="K310" s="282"/>
      <c r="L310" s="249"/>
      <c r="M310" s="190"/>
      <c r="N310" s="61"/>
    </row>
    <row r="311" spans="2:14" s="2" customFormat="1" ht="15" customHeight="1" x14ac:dyDescent="0.2">
      <c r="B311" s="68"/>
      <c r="C311" s="249"/>
      <c r="D311" s="249"/>
      <c r="E311" s="282"/>
      <c r="F311" s="282"/>
      <c r="G311" s="282"/>
      <c r="H311" s="282"/>
      <c r="I311" s="282"/>
      <c r="J311" s="282"/>
      <c r="K311" s="282"/>
      <c r="L311" s="249"/>
      <c r="M311" s="190"/>
      <c r="N311" s="61"/>
    </row>
    <row r="312" spans="2:14" s="2" customFormat="1" ht="15" customHeight="1" x14ac:dyDescent="0.2">
      <c r="B312" s="68"/>
      <c r="C312" s="249"/>
      <c r="D312" s="249"/>
      <c r="E312" s="281" t="s">
        <v>602</v>
      </c>
      <c r="F312" s="282"/>
      <c r="G312" s="282"/>
      <c r="H312" s="282"/>
      <c r="I312" s="282"/>
      <c r="J312" s="282"/>
      <c r="K312" s="282"/>
      <c r="L312" s="249"/>
      <c r="M312" s="190"/>
      <c r="N312" s="61"/>
    </row>
    <row r="313" spans="2:14" s="2" customFormat="1" ht="15" customHeight="1" x14ac:dyDescent="0.2">
      <c r="B313" s="68"/>
      <c r="C313" s="249"/>
      <c r="D313" s="249"/>
      <c r="E313" s="282"/>
      <c r="F313" s="282"/>
      <c r="G313" s="282"/>
      <c r="H313" s="282"/>
      <c r="I313" s="282"/>
      <c r="J313" s="282"/>
      <c r="K313" s="282"/>
      <c r="L313" s="249"/>
      <c r="M313" s="190"/>
      <c r="N313" s="61"/>
    </row>
    <row r="314" spans="2:14" s="2" customFormat="1" ht="15" customHeight="1" x14ac:dyDescent="0.2">
      <c r="B314" s="68"/>
      <c r="C314" s="249"/>
      <c r="D314" s="249"/>
      <c r="E314" s="281" t="s">
        <v>603</v>
      </c>
      <c r="F314" s="282"/>
      <c r="G314" s="282"/>
      <c r="H314" s="282"/>
      <c r="I314" s="282"/>
      <c r="J314" s="282"/>
      <c r="K314" s="282"/>
      <c r="L314" s="249"/>
      <c r="M314" s="190"/>
      <c r="N314" s="61"/>
    </row>
    <row r="315" spans="2:14" s="2" customFormat="1" ht="15" customHeight="1" x14ac:dyDescent="0.2">
      <c r="B315" s="68"/>
      <c r="C315" s="249"/>
      <c r="D315" s="249"/>
      <c r="E315" s="282"/>
      <c r="F315" s="282"/>
      <c r="G315" s="282"/>
      <c r="H315" s="282"/>
      <c r="I315" s="282"/>
      <c r="J315" s="282"/>
      <c r="K315" s="282"/>
      <c r="L315" s="249"/>
      <c r="M315" s="190"/>
      <c r="N315" s="61"/>
    </row>
    <row r="316" spans="2:14" s="2" customFormat="1" ht="15" customHeight="1" x14ac:dyDescent="0.2">
      <c r="B316" s="68"/>
      <c r="C316" s="249"/>
      <c r="D316" s="249"/>
      <c r="E316" s="251" t="s">
        <v>604</v>
      </c>
      <c r="F316" s="249"/>
      <c r="G316" s="249"/>
      <c r="H316" s="249"/>
      <c r="I316" s="249"/>
      <c r="J316" s="249"/>
      <c r="K316" s="249"/>
      <c r="L316" s="249"/>
      <c r="M316" s="190"/>
      <c r="N316" s="61"/>
    </row>
    <row r="317" spans="2:14" s="2" customFormat="1" ht="15" customHeight="1" x14ac:dyDescent="0.2">
      <c r="B317" s="68"/>
      <c r="C317" s="249"/>
      <c r="D317" s="249"/>
      <c r="E317" s="251" t="s">
        <v>605</v>
      </c>
      <c r="F317" s="249"/>
      <c r="G317" s="249"/>
      <c r="H317" s="249"/>
      <c r="I317" s="249"/>
      <c r="J317" s="249"/>
      <c r="K317" s="249"/>
      <c r="L317" s="249"/>
      <c r="M317" s="190"/>
      <c r="N317" s="61"/>
    </row>
    <row r="318" spans="2:14" s="2" customFormat="1" ht="15" customHeight="1" x14ac:dyDescent="0.2">
      <c r="B318" s="68"/>
      <c r="C318" s="249"/>
      <c r="D318" s="249"/>
      <c r="E318" s="283" t="s">
        <v>608</v>
      </c>
      <c r="F318" s="282"/>
      <c r="G318" s="282"/>
      <c r="H318" s="282"/>
      <c r="I318" s="282"/>
      <c r="J318" s="282"/>
      <c r="K318" s="282"/>
      <c r="L318" s="249"/>
      <c r="M318" s="190"/>
      <c r="N318" s="61"/>
    </row>
    <row r="319" spans="2:14" s="2" customFormat="1" ht="15" customHeight="1" x14ac:dyDescent="0.2">
      <c r="B319" s="68"/>
      <c r="C319" s="249"/>
      <c r="D319" s="249"/>
      <c r="E319" s="282"/>
      <c r="F319" s="282"/>
      <c r="G319" s="282"/>
      <c r="H319" s="282"/>
      <c r="I319" s="282"/>
      <c r="J319" s="282"/>
      <c r="K319" s="282"/>
      <c r="L319" s="249"/>
      <c r="M319" s="190"/>
      <c r="N319" s="61"/>
    </row>
    <row r="320" spans="2:14" s="2" customFormat="1" x14ac:dyDescent="0.2">
      <c r="B320" s="68"/>
      <c r="C320" s="249"/>
      <c r="D320" s="249"/>
      <c r="E320" s="251"/>
      <c r="F320" s="249"/>
      <c r="G320" s="249"/>
      <c r="H320" s="249"/>
      <c r="I320" s="249"/>
      <c r="J320" s="249"/>
      <c r="K320" s="249"/>
      <c r="L320" s="249"/>
      <c r="M320" s="190"/>
      <c r="N320" s="61"/>
    </row>
    <row r="321" spans="2:14" s="2" customFormat="1" x14ac:dyDescent="0.2">
      <c r="B321" s="68"/>
      <c r="C321" s="249"/>
      <c r="D321" s="249"/>
      <c r="E321" s="251"/>
      <c r="F321" s="249"/>
      <c r="G321" s="249"/>
      <c r="H321" s="249"/>
      <c r="I321" s="249"/>
      <c r="J321" s="249"/>
      <c r="K321" s="249"/>
      <c r="L321" s="249"/>
      <c r="M321" s="190"/>
      <c r="N321" s="61"/>
    </row>
    <row r="322" spans="2:14" s="2" customFormat="1" x14ac:dyDescent="0.2">
      <c r="B322" s="68"/>
      <c r="C322" s="249"/>
      <c r="D322" s="249"/>
      <c r="E322" s="249"/>
      <c r="F322" s="249"/>
      <c r="G322" s="249"/>
      <c r="H322" s="249"/>
      <c r="I322" s="249"/>
      <c r="J322" s="249"/>
      <c r="K322" s="249"/>
      <c r="L322" s="249"/>
      <c r="M322" s="190"/>
      <c r="N322" s="61"/>
    </row>
    <row r="323" spans="2:14" s="2" customFormat="1" ht="15" customHeight="1" x14ac:dyDescent="0.2">
      <c r="B323" s="68"/>
      <c r="C323" s="254" t="s">
        <v>607</v>
      </c>
      <c r="D323" s="254"/>
      <c r="E323" s="254"/>
      <c r="F323" s="254"/>
      <c r="G323" s="254"/>
      <c r="H323" s="254"/>
      <c r="I323" s="254"/>
      <c r="J323" s="254"/>
      <c r="K323" s="254"/>
      <c r="L323" s="249"/>
      <c r="M323" s="190"/>
      <c r="N323" s="61"/>
    </row>
    <row r="324" spans="2:14" s="2" customFormat="1" ht="15" customHeight="1" x14ac:dyDescent="0.2">
      <c r="B324" s="68"/>
      <c r="C324" s="258" t="s">
        <v>609</v>
      </c>
      <c r="D324" s="255"/>
      <c r="E324" s="255"/>
      <c r="F324" s="255"/>
      <c r="G324" s="255"/>
      <c r="H324" s="255"/>
      <c r="I324" s="255"/>
      <c r="J324" s="255"/>
      <c r="K324" s="255"/>
      <c r="L324" s="249"/>
      <c r="M324" s="190"/>
      <c r="N324" s="61"/>
    </row>
    <row r="325" spans="2:14" s="2" customFormat="1" ht="15" customHeight="1" x14ac:dyDescent="0.2">
      <c r="B325" s="68"/>
      <c r="C325" s="249"/>
      <c r="D325" s="249"/>
      <c r="E325" s="281" t="s">
        <v>610</v>
      </c>
      <c r="F325" s="282"/>
      <c r="G325" s="282"/>
      <c r="H325" s="282"/>
      <c r="I325" s="282"/>
      <c r="J325" s="282"/>
      <c r="K325" s="282"/>
      <c r="L325" s="249"/>
      <c r="M325" s="190"/>
      <c r="N325" s="61"/>
    </row>
    <row r="326" spans="2:14" s="2" customFormat="1" ht="15" customHeight="1" x14ac:dyDescent="0.2">
      <c r="B326" s="68"/>
      <c r="C326" s="249"/>
      <c r="D326" s="249"/>
      <c r="E326" s="282"/>
      <c r="F326" s="282"/>
      <c r="G326" s="282"/>
      <c r="H326" s="282"/>
      <c r="I326" s="282"/>
      <c r="J326" s="282"/>
      <c r="K326" s="282"/>
      <c r="L326" s="249"/>
      <c r="M326" s="190"/>
      <c r="N326" s="61"/>
    </row>
    <row r="327" spans="2:14" s="2" customFormat="1" ht="15" customHeight="1" x14ac:dyDescent="0.2">
      <c r="B327" s="68"/>
      <c r="C327" s="249"/>
      <c r="D327" s="249"/>
      <c r="E327" s="251" t="s">
        <v>611</v>
      </c>
      <c r="F327" s="249"/>
      <c r="G327" s="249"/>
      <c r="H327" s="249"/>
      <c r="I327" s="249"/>
      <c r="J327" s="249"/>
      <c r="K327" s="249"/>
      <c r="L327" s="249"/>
      <c r="M327" s="190"/>
      <c r="N327" s="61"/>
    </row>
    <row r="328" spans="2:14" s="2" customFormat="1" ht="15" customHeight="1" x14ac:dyDescent="0.2">
      <c r="B328" s="68"/>
      <c r="C328" s="249"/>
      <c r="D328" s="249"/>
      <c r="E328" s="251" t="s">
        <v>612</v>
      </c>
      <c r="F328" s="249"/>
      <c r="G328" s="249"/>
      <c r="H328" s="249"/>
      <c r="I328" s="249"/>
      <c r="J328" s="249"/>
      <c r="K328" s="249"/>
      <c r="L328" s="249"/>
      <c r="M328" s="190"/>
      <c r="N328" s="61"/>
    </row>
    <row r="329" spans="2:14" s="2" customFormat="1" ht="15" customHeight="1" x14ac:dyDescent="0.2">
      <c r="B329" s="68"/>
      <c r="C329" s="249"/>
      <c r="D329" s="249"/>
      <c r="E329" s="251" t="s">
        <v>613</v>
      </c>
      <c r="F329" s="249"/>
      <c r="G329" s="249"/>
      <c r="H329" s="249"/>
      <c r="I329" s="249"/>
      <c r="J329" s="249"/>
      <c r="K329" s="249"/>
      <c r="L329" s="249"/>
      <c r="M329" s="190"/>
      <c r="N329" s="61"/>
    </row>
    <row r="330" spans="2:14" s="2" customFormat="1" ht="15" customHeight="1" x14ac:dyDescent="0.2">
      <c r="B330" s="68"/>
      <c r="C330" s="249"/>
      <c r="D330" s="249"/>
      <c r="E330" s="253" t="s">
        <v>614</v>
      </c>
      <c r="F330" s="249"/>
      <c r="G330" s="249"/>
      <c r="H330" s="249"/>
      <c r="I330" s="249"/>
      <c r="J330" s="249"/>
      <c r="K330" s="249"/>
      <c r="L330" s="249"/>
      <c r="M330" s="190"/>
      <c r="N330" s="61"/>
    </row>
    <row r="331" spans="2:14" s="2" customFormat="1" ht="15" customHeight="1" x14ac:dyDescent="0.2">
      <c r="B331" s="68"/>
      <c r="C331" s="258" t="s">
        <v>615</v>
      </c>
      <c r="D331" s="255"/>
      <c r="E331" s="258"/>
      <c r="F331" s="255"/>
      <c r="G331" s="255"/>
      <c r="H331" s="255"/>
      <c r="I331" s="255"/>
      <c r="J331" s="255"/>
      <c r="K331" s="255"/>
      <c r="L331" s="249"/>
      <c r="M331" s="190"/>
      <c r="N331" s="61"/>
    </row>
    <row r="332" spans="2:14" s="2" customFormat="1" ht="15" customHeight="1" x14ac:dyDescent="0.2">
      <c r="B332" s="68"/>
      <c r="C332" s="249"/>
      <c r="D332" s="249"/>
      <c r="E332" s="281" t="s">
        <v>616</v>
      </c>
      <c r="F332" s="282"/>
      <c r="G332" s="282"/>
      <c r="H332" s="282"/>
      <c r="I332" s="282"/>
      <c r="J332" s="282"/>
      <c r="K332" s="282"/>
      <c r="L332" s="249"/>
      <c r="M332" s="190"/>
      <c r="N332" s="61"/>
    </row>
    <row r="333" spans="2:14" s="2" customFormat="1" ht="15" customHeight="1" x14ac:dyDescent="0.2">
      <c r="B333" s="68"/>
      <c r="C333" s="249"/>
      <c r="D333" s="249"/>
      <c r="E333" s="282"/>
      <c r="F333" s="282"/>
      <c r="G333" s="282"/>
      <c r="H333" s="282"/>
      <c r="I333" s="282"/>
      <c r="J333" s="282"/>
      <c r="K333" s="282"/>
      <c r="L333" s="249"/>
      <c r="M333" s="190"/>
      <c r="N333" s="61"/>
    </row>
    <row r="334" spans="2:14" s="2" customFormat="1" ht="15" customHeight="1" x14ac:dyDescent="0.2">
      <c r="B334" s="68"/>
      <c r="C334" s="249"/>
      <c r="D334" s="249"/>
      <c r="E334" s="281" t="s">
        <v>617</v>
      </c>
      <c r="F334" s="282"/>
      <c r="G334" s="282"/>
      <c r="H334" s="282"/>
      <c r="I334" s="282"/>
      <c r="J334" s="282"/>
      <c r="K334" s="282"/>
      <c r="L334" s="249"/>
      <c r="M334" s="190"/>
      <c r="N334" s="61"/>
    </row>
    <row r="335" spans="2:14" s="2" customFormat="1" ht="15" customHeight="1" x14ac:dyDescent="0.2">
      <c r="B335" s="68"/>
      <c r="C335" s="249"/>
      <c r="D335" s="249"/>
      <c r="E335" s="282"/>
      <c r="F335" s="282"/>
      <c r="G335" s="282"/>
      <c r="H335" s="282"/>
      <c r="I335" s="282"/>
      <c r="J335" s="282"/>
      <c r="K335" s="282"/>
      <c r="L335" s="249"/>
      <c r="M335" s="190"/>
      <c r="N335" s="61"/>
    </row>
    <row r="336" spans="2:14" s="2" customFormat="1" ht="15" customHeight="1" x14ac:dyDescent="0.2">
      <c r="B336" s="68"/>
      <c r="C336" s="249"/>
      <c r="D336" s="249"/>
      <c r="E336" s="251" t="s">
        <v>618</v>
      </c>
      <c r="F336" s="249"/>
      <c r="G336" s="249"/>
      <c r="H336" s="249"/>
      <c r="I336" s="249"/>
      <c r="J336" s="249"/>
      <c r="K336" s="249"/>
      <c r="L336" s="249"/>
      <c r="M336" s="190"/>
      <c r="N336" s="61"/>
    </row>
    <row r="337" spans="2:14" s="2" customFormat="1" ht="15" customHeight="1" x14ac:dyDescent="0.2">
      <c r="B337" s="68"/>
      <c r="C337" s="249"/>
      <c r="D337" s="249"/>
      <c r="E337" s="281" t="s">
        <v>619</v>
      </c>
      <c r="F337" s="282"/>
      <c r="G337" s="282"/>
      <c r="H337" s="282"/>
      <c r="I337" s="282"/>
      <c r="J337" s="282"/>
      <c r="K337" s="282"/>
      <c r="L337" s="249"/>
      <c r="M337" s="190"/>
      <c r="N337" s="61"/>
    </row>
    <row r="338" spans="2:14" s="2" customFormat="1" ht="15" customHeight="1" x14ac:dyDescent="0.2">
      <c r="B338" s="68"/>
      <c r="C338" s="249"/>
      <c r="D338" s="249"/>
      <c r="E338" s="282"/>
      <c r="F338" s="282"/>
      <c r="G338" s="282"/>
      <c r="H338" s="282"/>
      <c r="I338" s="282"/>
      <c r="J338" s="282"/>
      <c r="K338" s="282"/>
      <c r="L338" s="249"/>
      <c r="M338" s="190"/>
      <c r="N338" s="61"/>
    </row>
    <row r="339" spans="2:14" s="2" customFormat="1" ht="15" customHeight="1" x14ac:dyDescent="0.2">
      <c r="B339" s="68"/>
      <c r="C339" s="249"/>
      <c r="D339" s="249"/>
      <c r="E339" s="283" t="s">
        <v>620</v>
      </c>
      <c r="F339" s="282"/>
      <c r="G339" s="282"/>
      <c r="H339" s="282"/>
      <c r="I339" s="282"/>
      <c r="J339" s="282"/>
      <c r="K339" s="282"/>
      <c r="L339" s="249"/>
      <c r="M339" s="190"/>
      <c r="N339" s="61"/>
    </row>
    <row r="340" spans="2:14" s="2" customFormat="1" ht="15" customHeight="1" x14ac:dyDescent="0.2">
      <c r="B340" s="68"/>
      <c r="C340" s="249"/>
      <c r="D340" s="249"/>
      <c r="E340" s="282"/>
      <c r="F340" s="282"/>
      <c r="G340" s="282"/>
      <c r="H340" s="282"/>
      <c r="I340" s="282"/>
      <c r="J340" s="282"/>
      <c r="K340" s="282"/>
      <c r="L340" s="249"/>
      <c r="M340" s="190"/>
      <c r="N340" s="61"/>
    </row>
    <row r="341" spans="2:14" s="2" customFormat="1" ht="15" customHeight="1" x14ac:dyDescent="0.2">
      <c r="B341" s="68"/>
      <c r="C341" s="258" t="s">
        <v>621</v>
      </c>
      <c r="D341" s="255"/>
      <c r="E341" s="258"/>
      <c r="F341" s="255"/>
      <c r="G341" s="255"/>
      <c r="H341" s="255"/>
      <c r="I341" s="255"/>
      <c r="J341" s="255"/>
      <c r="K341" s="255"/>
      <c r="L341" s="249"/>
      <c r="M341" s="190"/>
      <c r="N341" s="61"/>
    </row>
    <row r="342" spans="2:14" s="2" customFormat="1" ht="15" customHeight="1" x14ac:dyDescent="0.2">
      <c r="B342" s="68"/>
      <c r="C342" s="249"/>
      <c r="D342" s="249"/>
      <c r="E342" s="281" t="s">
        <v>622</v>
      </c>
      <c r="F342" s="282"/>
      <c r="G342" s="282"/>
      <c r="H342" s="282"/>
      <c r="I342" s="282"/>
      <c r="J342" s="282"/>
      <c r="K342" s="282"/>
      <c r="L342" s="249"/>
      <c r="M342" s="190"/>
      <c r="N342" s="61"/>
    </row>
    <row r="343" spans="2:14" s="2" customFormat="1" ht="15" customHeight="1" x14ac:dyDescent="0.2">
      <c r="B343" s="68"/>
      <c r="C343" s="249"/>
      <c r="D343" s="249"/>
      <c r="E343" s="282"/>
      <c r="F343" s="282"/>
      <c r="G343" s="282"/>
      <c r="H343" s="282"/>
      <c r="I343" s="282"/>
      <c r="J343" s="282"/>
      <c r="K343" s="282"/>
      <c r="L343" s="249"/>
      <c r="M343" s="190"/>
      <c r="N343" s="61"/>
    </row>
    <row r="344" spans="2:14" s="2" customFormat="1" ht="15" customHeight="1" x14ac:dyDescent="0.2">
      <c r="B344" s="68"/>
      <c r="C344" s="249"/>
      <c r="D344" s="249"/>
      <c r="E344" s="281" t="s">
        <v>623</v>
      </c>
      <c r="F344" s="282"/>
      <c r="G344" s="282"/>
      <c r="H344" s="282"/>
      <c r="I344" s="282"/>
      <c r="J344" s="282"/>
      <c r="K344" s="282"/>
      <c r="L344" s="249"/>
      <c r="M344" s="190"/>
      <c r="N344" s="61"/>
    </row>
    <row r="345" spans="2:14" s="2" customFormat="1" x14ac:dyDescent="0.2">
      <c r="B345" s="68"/>
      <c r="C345" s="249"/>
      <c r="D345" s="249"/>
      <c r="E345" s="282"/>
      <c r="F345" s="282"/>
      <c r="G345" s="282"/>
      <c r="H345" s="282"/>
      <c r="I345" s="282"/>
      <c r="J345" s="282"/>
      <c r="K345" s="282"/>
      <c r="L345" s="249"/>
      <c r="M345" s="190"/>
      <c r="N345" s="61"/>
    </row>
    <row r="346" spans="2:14" s="2" customFormat="1" x14ac:dyDescent="0.2">
      <c r="B346" s="68"/>
      <c r="C346" s="249"/>
      <c r="D346" s="249"/>
      <c r="E346" s="281" t="s">
        <v>624</v>
      </c>
      <c r="F346" s="282"/>
      <c r="G346" s="282"/>
      <c r="H346" s="282"/>
      <c r="I346" s="282"/>
      <c r="J346" s="282"/>
      <c r="K346" s="282"/>
      <c r="L346" s="249"/>
      <c r="M346" s="190"/>
      <c r="N346" s="61"/>
    </row>
    <row r="347" spans="2:14" s="2" customFormat="1" x14ac:dyDescent="0.2">
      <c r="B347" s="68"/>
      <c r="C347" s="249"/>
      <c r="D347" s="249"/>
      <c r="E347" s="282"/>
      <c r="F347" s="282"/>
      <c r="G347" s="282"/>
      <c r="H347" s="282"/>
      <c r="I347" s="282"/>
      <c r="J347" s="282"/>
      <c r="K347" s="282"/>
      <c r="L347" s="249"/>
      <c r="M347" s="190"/>
      <c r="N347" s="61"/>
    </row>
    <row r="348" spans="2:14" s="2" customFormat="1" x14ac:dyDescent="0.2">
      <c r="B348" s="68"/>
      <c r="C348" s="249"/>
      <c r="D348" s="249"/>
      <c r="E348" s="281" t="s">
        <v>625</v>
      </c>
      <c r="F348" s="282"/>
      <c r="G348" s="282"/>
      <c r="H348" s="282"/>
      <c r="I348" s="282"/>
      <c r="J348" s="282"/>
      <c r="K348" s="282"/>
      <c r="L348" s="249"/>
      <c r="M348" s="190"/>
      <c r="N348" s="61"/>
    </row>
    <row r="349" spans="2:14" s="2" customFormat="1" x14ac:dyDescent="0.2">
      <c r="B349" s="68"/>
      <c r="C349" s="249"/>
      <c r="D349" s="249"/>
      <c r="E349" s="282"/>
      <c r="F349" s="282"/>
      <c r="G349" s="282"/>
      <c r="H349" s="282"/>
      <c r="I349" s="282"/>
      <c r="J349" s="282"/>
      <c r="K349" s="282"/>
      <c r="L349" s="249"/>
      <c r="M349" s="190"/>
      <c r="N349" s="61"/>
    </row>
    <row r="350" spans="2:14" s="2" customFormat="1" x14ac:dyDescent="0.2">
      <c r="B350" s="68"/>
      <c r="C350" s="249"/>
      <c r="D350" s="249"/>
      <c r="E350" s="283" t="s">
        <v>626</v>
      </c>
      <c r="F350" s="282"/>
      <c r="G350" s="282"/>
      <c r="H350" s="282"/>
      <c r="I350" s="282"/>
      <c r="J350" s="282"/>
      <c r="K350" s="282"/>
      <c r="L350" s="249"/>
      <c r="M350" s="190"/>
      <c r="N350" s="61"/>
    </row>
    <row r="351" spans="2:14" s="2" customFormat="1" x14ac:dyDescent="0.2">
      <c r="B351" s="68"/>
      <c r="C351" s="249"/>
      <c r="D351" s="249"/>
      <c r="E351" s="282"/>
      <c r="F351" s="282"/>
      <c r="G351" s="282"/>
      <c r="H351" s="282"/>
      <c r="I351" s="282"/>
      <c r="J351" s="282"/>
      <c r="K351" s="282"/>
      <c r="L351" s="249"/>
      <c r="M351" s="190"/>
      <c r="N351" s="61"/>
    </row>
    <row r="352" spans="2:14" s="2" customFormat="1" x14ac:dyDescent="0.2">
      <c r="B352" s="68"/>
      <c r="C352" s="249"/>
      <c r="D352" s="249"/>
      <c r="E352" s="282"/>
      <c r="F352" s="282"/>
      <c r="G352" s="282"/>
      <c r="H352" s="282"/>
      <c r="I352" s="282"/>
      <c r="J352" s="282"/>
      <c r="K352" s="282"/>
      <c r="L352" s="249"/>
      <c r="M352" s="190"/>
      <c r="N352" s="61"/>
    </row>
    <row r="353" spans="1:14" s="2" customFormat="1" x14ac:dyDescent="0.2">
      <c r="B353" s="68"/>
      <c r="C353" s="249"/>
      <c r="D353" s="249"/>
      <c r="E353" s="249"/>
      <c r="F353" s="249"/>
      <c r="G353" s="249"/>
      <c r="H353" s="249"/>
      <c r="I353" s="249"/>
      <c r="J353" s="249"/>
      <c r="K353" s="249"/>
      <c r="L353" s="249"/>
      <c r="M353" s="190"/>
      <c r="N353" s="61"/>
    </row>
    <row r="354" spans="1:14" s="2" customFormat="1" x14ac:dyDescent="0.2">
      <c r="B354" s="68"/>
      <c r="C354" s="249"/>
      <c r="D354" s="249"/>
      <c r="E354" s="249"/>
      <c r="F354" s="249"/>
      <c r="G354" s="249"/>
      <c r="H354" s="249"/>
      <c r="I354" s="249"/>
      <c r="J354" s="249"/>
      <c r="K354" s="249"/>
      <c r="L354" s="249"/>
      <c r="M354" s="190"/>
      <c r="N354" s="61"/>
    </row>
    <row r="355" spans="1:14" s="2" customFormat="1" x14ac:dyDescent="0.2">
      <c r="B355" s="68"/>
      <c r="C355" s="249"/>
      <c r="D355" s="249"/>
      <c r="E355" s="249"/>
      <c r="F355" s="249"/>
      <c r="G355" s="249"/>
      <c r="H355" s="249"/>
      <c r="I355" s="249"/>
      <c r="J355" s="249"/>
      <c r="K355" s="249"/>
      <c r="L355" s="249"/>
      <c r="M355" s="190"/>
      <c r="N355" s="61"/>
    </row>
    <row r="356" spans="1:14" s="2" customFormat="1" x14ac:dyDescent="0.2">
      <c r="C356" s="190"/>
      <c r="D356" s="190"/>
      <c r="E356" s="190"/>
      <c r="F356" s="190"/>
      <c r="G356" s="190"/>
      <c r="H356" s="190"/>
      <c r="I356" s="190"/>
      <c r="J356" s="190"/>
      <c r="K356" s="190"/>
      <c r="L356" s="190"/>
      <c r="M356" s="190"/>
      <c r="N356" s="61"/>
    </row>
    <row r="357" spans="1:14" s="2" customFormat="1" x14ac:dyDescent="0.2">
      <c r="C357" s="190"/>
      <c r="D357" s="190"/>
      <c r="E357" s="190"/>
      <c r="F357" s="190"/>
      <c r="G357" s="190"/>
      <c r="H357" s="190"/>
      <c r="I357" s="190"/>
      <c r="J357" s="190"/>
      <c r="K357" s="190"/>
      <c r="L357" s="190"/>
      <c r="M357" s="190"/>
      <c r="N357" s="61"/>
    </row>
    <row r="358" spans="1:14" s="2" customFormat="1" x14ac:dyDescent="0.2">
      <c r="C358" s="190"/>
      <c r="D358" s="190"/>
      <c r="E358" s="190"/>
      <c r="F358" s="190"/>
      <c r="G358" s="190"/>
      <c r="H358" s="190"/>
      <c r="I358" s="190"/>
      <c r="J358" s="190"/>
      <c r="K358" s="190"/>
      <c r="L358" s="190"/>
      <c r="M358" s="190"/>
      <c r="N358" s="61"/>
    </row>
    <row r="359" spans="1:14" s="2" customFormat="1" x14ac:dyDescent="0.2">
      <c r="C359" s="190"/>
      <c r="D359" s="190"/>
      <c r="E359" s="190"/>
      <c r="F359" s="190"/>
      <c r="G359" s="190"/>
      <c r="H359" s="190"/>
      <c r="I359" s="190"/>
      <c r="J359" s="190"/>
      <c r="K359" s="190"/>
      <c r="L359" s="190"/>
      <c r="M359" s="190"/>
      <c r="N359" s="61"/>
    </row>
    <row r="360" spans="1:14" s="2" customFormat="1" x14ac:dyDescent="0.2">
      <c r="C360" s="190"/>
      <c r="D360" s="190"/>
      <c r="E360" s="190"/>
      <c r="F360" s="190"/>
      <c r="G360" s="190"/>
      <c r="H360" s="190"/>
      <c r="I360" s="190"/>
      <c r="J360" s="190"/>
      <c r="K360" s="190"/>
      <c r="L360" s="190"/>
      <c r="M360" s="190"/>
      <c r="N360" s="61"/>
    </row>
    <row r="361" spans="1:14" s="2" customFormat="1" x14ac:dyDescent="0.2">
      <c r="C361" s="190"/>
      <c r="D361" s="190"/>
      <c r="E361" s="190"/>
      <c r="F361" s="190"/>
      <c r="G361" s="190"/>
      <c r="H361" s="190"/>
      <c r="I361" s="190"/>
      <c r="J361" s="190"/>
      <c r="K361" s="190"/>
      <c r="L361" s="190"/>
      <c r="M361" s="190"/>
      <c r="N361" s="61"/>
    </row>
    <row r="362" spans="1:14" s="2" customFormat="1" x14ac:dyDescent="0.2">
      <c r="C362" s="190"/>
      <c r="D362" s="190"/>
      <c r="E362" s="190"/>
      <c r="F362" s="190"/>
      <c r="G362" s="190"/>
      <c r="H362" s="190"/>
      <c r="I362" s="190"/>
      <c r="J362" s="190"/>
      <c r="K362" s="190"/>
      <c r="L362" s="190"/>
      <c r="M362" s="190"/>
      <c r="N362" s="61"/>
    </row>
    <row r="363" spans="1:14" s="2" customFormat="1" ht="12" customHeight="1" x14ac:dyDescent="0.2">
      <c r="A363" s="175"/>
      <c r="B363" s="175"/>
      <c r="C363" s="279" t="s">
        <v>496</v>
      </c>
      <c r="D363" s="280"/>
      <c r="E363" s="280"/>
      <c r="F363" s="280"/>
      <c r="G363" s="280"/>
      <c r="H363" s="280"/>
      <c r="I363" s="280"/>
      <c r="J363" s="280"/>
      <c r="K363" s="280"/>
      <c r="L363" s="288"/>
      <c r="M363" s="288"/>
      <c r="N363" s="288"/>
    </row>
    <row r="364" spans="1:14" s="2" customFormat="1" ht="12" customHeight="1" x14ac:dyDescent="0.2">
      <c r="A364" s="175"/>
      <c r="B364" s="175"/>
      <c r="C364" s="280"/>
      <c r="D364" s="280"/>
      <c r="E364" s="280"/>
      <c r="F364" s="280"/>
      <c r="G364" s="280"/>
      <c r="H364" s="280"/>
      <c r="I364" s="280"/>
      <c r="J364" s="280"/>
      <c r="K364" s="280"/>
      <c r="L364" s="288"/>
      <c r="M364" s="288"/>
      <c r="N364" s="288"/>
    </row>
    <row r="365" spans="1:14" s="2" customFormat="1" ht="5.0999999999999996" customHeight="1" x14ac:dyDescent="0.2">
      <c r="A365" s="55"/>
      <c r="B365" s="55"/>
      <c r="C365" s="55"/>
      <c r="D365" s="55"/>
      <c r="E365" s="55"/>
      <c r="F365" s="55"/>
      <c r="G365" s="55"/>
      <c r="H365" s="55"/>
      <c r="I365" s="55"/>
      <c r="J365" s="55"/>
      <c r="K365" s="55"/>
      <c r="L365" s="190"/>
      <c r="M365" s="190"/>
      <c r="N365" s="61"/>
    </row>
    <row r="366" spans="1:14" s="2" customFormat="1" x14ac:dyDescent="0.2">
      <c r="A366" s="174"/>
      <c r="B366" s="174"/>
      <c r="C366" s="174"/>
      <c r="D366" s="174"/>
      <c r="E366" s="174"/>
      <c r="F366" s="174"/>
      <c r="G366" s="174"/>
      <c r="H366" s="174"/>
      <c r="I366" s="174"/>
      <c r="J366" s="174"/>
      <c r="K366" s="174"/>
      <c r="L366" s="205"/>
      <c r="M366" s="205"/>
      <c r="N366" s="206"/>
    </row>
    <row r="367" spans="1:14" s="2" customFormat="1" x14ac:dyDescent="0.2">
      <c r="C367" s="190"/>
      <c r="D367" s="190"/>
      <c r="E367" s="190"/>
      <c r="F367" s="190"/>
      <c r="G367" s="190"/>
      <c r="H367" s="190"/>
      <c r="I367" s="190"/>
      <c r="J367" s="190"/>
      <c r="K367" s="190"/>
      <c r="L367" s="190"/>
      <c r="M367" s="190"/>
      <c r="N367" s="61"/>
    </row>
    <row r="368" spans="1:14" s="2" customFormat="1" ht="15" customHeight="1" x14ac:dyDescent="0.2">
      <c r="C368" s="82" t="s">
        <v>343</v>
      </c>
      <c r="D368" s="75"/>
      <c r="E368" s="75"/>
      <c r="F368" s="75"/>
      <c r="G368" s="75"/>
      <c r="H368" s="75"/>
      <c r="I368" s="75"/>
      <c r="J368" s="75"/>
      <c r="K368" s="31"/>
      <c r="L368" s="31"/>
      <c r="M368" s="31"/>
      <c r="N368" s="94"/>
    </row>
    <row r="369" spans="3:14" s="2" customFormat="1" ht="15" customHeight="1" x14ac:dyDescent="0.2">
      <c r="C369" s="76" t="s">
        <v>46</v>
      </c>
      <c r="D369" s="74"/>
      <c r="E369" s="74"/>
      <c r="F369" s="74"/>
      <c r="G369" s="74"/>
      <c r="H369" s="74"/>
      <c r="I369" s="74"/>
      <c r="J369" s="74"/>
      <c r="K369" s="74"/>
      <c r="L369" s="74"/>
      <c r="M369" s="74"/>
      <c r="N369" s="74"/>
    </row>
    <row r="370" spans="3:14" s="2" customFormat="1" ht="15" customHeight="1" x14ac:dyDescent="0.2">
      <c r="C370" s="1" t="s">
        <v>47</v>
      </c>
      <c r="D370" s="1"/>
      <c r="E370" s="297" t="s">
        <v>48</v>
      </c>
      <c r="F370" s="297"/>
      <c r="G370" s="5" t="s">
        <v>49</v>
      </c>
      <c r="H370" s="5">
        <v>-1</v>
      </c>
      <c r="I370" s="5"/>
      <c r="J370" s="40" t="s">
        <v>50</v>
      </c>
      <c r="K370" s="41">
        <v>2</v>
      </c>
      <c r="L370" s="40"/>
      <c r="M370" s="5" t="s">
        <v>51</v>
      </c>
      <c r="N370" s="5">
        <v>3</v>
      </c>
    </row>
    <row r="371" spans="3:14" s="2" customFormat="1" ht="15" customHeight="1" x14ac:dyDescent="0.2">
      <c r="C371" s="8" t="s">
        <v>30</v>
      </c>
      <c r="D371" s="8"/>
      <c r="E371" s="296" t="s">
        <v>52</v>
      </c>
      <c r="F371" s="296"/>
      <c r="G371" s="9" t="s">
        <v>53</v>
      </c>
      <c r="H371" s="9">
        <v>0</v>
      </c>
      <c r="I371" s="9"/>
      <c r="J371" s="9" t="s">
        <v>54</v>
      </c>
      <c r="K371" s="77">
        <v>1</v>
      </c>
      <c r="L371" s="9"/>
      <c r="M371" s="9" t="s">
        <v>55</v>
      </c>
      <c r="N371" s="9">
        <v>2</v>
      </c>
    </row>
    <row r="372" spans="3:14" s="2" customFormat="1" ht="15" customHeight="1" x14ac:dyDescent="0.2">
      <c r="C372" s="1" t="s">
        <v>24</v>
      </c>
      <c r="D372" s="1"/>
      <c r="E372" s="297" t="s">
        <v>56</v>
      </c>
      <c r="F372" s="297"/>
      <c r="G372" s="5" t="s">
        <v>57</v>
      </c>
      <c r="H372" s="5">
        <v>-1</v>
      </c>
      <c r="I372" s="5"/>
      <c r="J372" s="5" t="s">
        <v>58</v>
      </c>
      <c r="K372" s="41">
        <v>2</v>
      </c>
      <c r="L372" s="5"/>
      <c r="M372" s="5" t="s">
        <v>59</v>
      </c>
      <c r="N372" s="5">
        <v>3</v>
      </c>
    </row>
    <row r="373" spans="3:14" s="2" customFormat="1" ht="15" customHeight="1" x14ac:dyDescent="0.2">
      <c r="C373" s="8" t="s">
        <v>44</v>
      </c>
      <c r="D373" s="8"/>
      <c r="E373" s="8" t="s">
        <v>60</v>
      </c>
      <c r="F373" s="8"/>
      <c r="G373" s="9" t="s">
        <v>61</v>
      </c>
      <c r="H373" s="9">
        <v>0</v>
      </c>
      <c r="I373" s="9"/>
      <c r="J373" s="78" t="s">
        <v>62</v>
      </c>
      <c r="K373" s="77">
        <v>1</v>
      </c>
      <c r="L373" s="78"/>
      <c r="M373" s="9" t="s">
        <v>63</v>
      </c>
      <c r="N373" s="9">
        <v>2</v>
      </c>
    </row>
    <row r="374" spans="3:14" s="2" customFormat="1" ht="15" customHeight="1" x14ac:dyDescent="0.2">
      <c r="C374" s="1" t="s">
        <v>64</v>
      </c>
      <c r="D374" s="1"/>
      <c r="E374" s="1" t="s">
        <v>65</v>
      </c>
      <c r="F374" s="1"/>
      <c r="G374" s="5" t="s">
        <v>66</v>
      </c>
      <c r="H374" s="5">
        <v>-1</v>
      </c>
      <c r="I374" s="5"/>
      <c r="J374" s="5" t="s">
        <v>67</v>
      </c>
      <c r="K374" s="41">
        <v>2</v>
      </c>
      <c r="L374" s="5"/>
      <c r="M374" s="5" t="s">
        <v>68</v>
      </c>
      <c r="N374" s="5">
        <v>3</v>
      </c>
    </row>
    <row r="375" spans="3:14" s="2" customFormat="1" ht="15" customHeight="1" x14ac:dyDescent="0.2">
      <c r="C375" s="8" t="s">
        <v>69</v>
      </c>
      <c r="D375" s="8"/>
      <c r="E375" s="8" t="s">
        <v>344</v>
      </c>
      <c r="F375" s="8"/>
      <c r="G375" s="9" t="s">
        <v>70</v>
      </c>
      <c r="H375" s="9">
        <v>-1</v>
      </c>
      <c r="I375" s="9"/>
      <c r="J375" s="9" t="s">
        <v>71</v>
      </c>
      <c r="K375" s="77">
        <v>2</v>
      </c>
      <c r="L375" s="9"/>
      <c r="M375" s="9" t="s">
        <v>72</v>
      </c>
      <c r="N375" s="9">
        <v>3</v>
      </c>
    </row>
    <row r="376" spans="3:14" s="2" customFormat="1" ht="15" customHeight="1" x14ac:dyDescent="0.2">
      <c r="C376" s="1" t="s">
        <v>73</v>
      </c>
      <c r="D376" s="1"/>
      <c r="E376" s="1" t="s">
        <v>345</v>
      </c>
      <c r="F376" s="1"/>
      <c r="G376" s="5" t="s">
        <v>74</v>
      </c>
      <c r="H376" s="5">
        <v>-1</v>
      </c>
      <c r="I376" s="5"/>
      <c r="J376" s="5" t="s">
        <v>75</v>
      </c>
      <c r="K376" s="41">
        <v>2</v>
      </c>
      <c r="L376" s="5"/>
      <c r="M376" s="5" t="s">
        <v>76</v>
      </c>
      <c r="N376" s="5">
        <v>3</v>
      </c>
    </row>
    <row r="377" spans="3:14" s="2" customFormat="1" ht="15" customHeight="1" x14ac:dyDescent="0.2">
      <c r="C377" s="8" t="s">
        <v>42</v>
      </c>
      <c r="D377" s="8"/>
      <c r="E377" s="8" t="s">
        <v>346</v>
      </c>
      <c r="F377" s="8"/>
      <c r="G377" s="9" t="s">
        <v>77</v>
      </c>
      <c r="H377" s="9">
        <v>0</v>
      </c>
      <c r="I377" s="9"/>
      <c r="J377" s="9" t="s">
        <v>78</v>
      </c>
      <c r="K377" s="77">
        <v>1</v>
      </c>
      <c r="L377" s="9"/>
      <c r="M377" s="9" t="s">
        <v>79</v>
      </c>
      <c r="N377" s="9">
        <v>2</v>
      </c>
    </row>
    <row r="378" spans="3:14" s="2" customFormat="1" ht="15" customHeight="1" x14ac:dyDescent="0.2">
      <c r="C378" s="1" t="s">
        <v>9</v>
      </c>
      <c r="D378" s="1"/>
      <c r="E378" s="1" t="s">
        <v>80</v>
      </c>
      <c r="F378" s="1"/>
      <c r="G378" s="5" t="s">
        <v>81</v>
      </c>
      <c r="H378" s="5">
        <v>0</v>
      </c>
      <c r="I378" s="5"/>
      <c r="J378" s="5" t="s">
        <v>82</v>
      </c>
      <c r="K378" s="41">
        <v>1</v>
      </c>
      <c r="L378" s="5"/>
      <c r="M378" s="5" t="s">
        <v>83</v>
      </c>
      <c r="N378" s="5">
        <v>2</v>
      </c>
    </row>
    <row r="379" spans="3:14" s="2" customFormat="1" ht="15" customHeight="1" x14ac:dyDescent="0.2">
      <c r="C379" s="8" t="s">
        <v>84</v>
      </c>
      <c r="D379" s="8"/>
      <c r="E379" s="8" t="s">
        <v>347</v>
      </c>
      <c r="F379" s="8"/>
      <c r="G379" s="9" t="s">
        <v>85</v>
      </c>
      <c r="H379" s="9">
        <v>-1</v>
      </c>
      <c r="I379" s="9"/>
      <c r="J379" s="29" t="s">
        <v>86</v>
      </c>
      <c r="K379" s="77">
        <v>2</v>
      </c>
      <c r="L379" s="9"/>
      <c r="M379" s="9" t="s">
        <v>87</v>
      </c>
      <c r="N379" s="9">
        <v>3</v>
      </c>
    </row>
    <row r="380" spans="3:14" s="2" customFormat="1" ht="15" customHeight="1" x14ac:dyDescent="0.2">
      <c r="C380" s="1"/>
      <c r="D380" s="1"/>
      <c r="E380" s="1" t="s">
        <v>348</v>
      </c>
      <c r="F380" s="1"/>
      <c r="G380" s="5" t="s">
        <v>88</v>
      </c>
      <c r="H380" s="5">
        <v>0</v>
      </c>
      <c r="I380" s="5"/>
      <c r="J380" s="40" t="s">
        <v>89</v>
      </c>
      <c r="K380" s="41">
        <v>1</v>
      </c>
      <c r="L380" s="5"/>
      <c r="M380" s="5" t="s">
        <v>90</v>
      </c>
      <c r="N380" s="5">
        <v>2</v>
      </c>
    </row>
    <row r="381" spans="3:14" s="2" customFormat="1" ht="15" customHeight="1" x14ac:dyDescent="0.2">
      <c r="C381" s="79" t="s">
        <v>91</v>
      </c>
      <c r="D381" s="74"/>
      <c r="E381" s="74"/>
      <c r="F381" s="74"/>
      <c r="G381" s="74"/>
      <c r="H381" s="74"/>
      <c r="I381" s="74"/>
      <c r="J381" s="74"/>
      <c r="K381" s="74"/>
      <c r="L381" s="74"/>
      <c r="M381" s="56"/>
      <c r="N381" s="56"/>
    </row>
    <row r="382" spans="3:14" s="2" customFormat="1" ht="15" customHeight="1" x14ac:dyDescent="0.2">
      <c r="C382" s="1" t="s">
        <v>92</v>
      </c>
      <c r="D382" s="1"/>
      <c r="E382" s="1" t="s">
        <v>93</v>
      </c>
      <c r="F382" s="1"/>
      <c r="G382" s="5" t="s">
        <v>94</v>
      </c>
      <c r="H382" s="5">
        <v>-1</v>
      </c>
      <c r="I382" s="5"/>
      <c r="J382" s="5" t="s">
        <v>95</v>
      </c>
      <c r="K382" s="5">
        <v>2</v>
      </c>
      <c r="L382" s="5"/>
      <c r="M382" s="5" t="s">
        <v>96</v>
      </c>
      <c r="N382" s="5">
        <v>3</v>
      </c>
    </row>
    <row r="383" spans="3:14" s="2" customFormat="1" ht="15" customHeight="1" x14ac:dyDescent="0.2">
      <c r="C383" s="8" t="s">
        <v>97</v>
      </c>
      <c r="D383" s="8"/>
      <c r="E383" s="8" t="s">
        <v>98</v>
      </c>
      <c r="F383" s="8"/>
      <c r="G383" s="9" t="s">
        <v>94</v>
      </c>
      <c r="H383" s="9">
        <v>0</v>
      </c>
      <c r="I383" s="9"/>
      <c r="J383" s="9" t="s">
        <v>95</v>
      </c>
      <c r="K383" s="9">
        <v>1</v>
      </c>
      <c r="L383" s="9"/>
      <c r="M383" s="9" t="s">
        <v>96</v>
      </c>
      <c r="N383" s="9">
        <v>2</v>
      </c>
    </row>
    <row r="384" spans="3:14" s="2" customFormat="1" ht="15" customHeight="1" x14ac:dyDescent="0.2">
      <c r="C384" s="1" t="s">
        <v>99</v>
      </c>
      <c r="D384" s="1"/>
      <c r="E384" s="1" t="s">
        <v>100</v>
      </c>
      <c r="F384" s="1"/>
      <c r="G384" s="5" t="s">
        <v>101</v>
      </c>
      <c r="H384" s="5">
        <v>0</v>
      </c>
      <c r="I384" s="5"/>
      <c r="J384" s="5" t="s">
        <v>102</v>
      </c>
      <c r="K384" s="5">
        <v>1</v>
      </c>
      <c r="L384" s="5"/>
      <c r="M384" s="5" t="s">
        <v>51</v>
      </c>
      <c r="N384" s="5">
        <v>2</v>
      </c>
    </row>
    <row r="385" spans="3:14" s="2" customFormat="1" ht="15" customHeight="1" x14ac:dyDescent="0.2">
      <c r="C385" s="8" t="s">
        <v>103</v>
      </c>
      <c r="D385" s="8"/>
      <c r="E385" s="8" t="s">
        <v>104</v>
      </c>
      <c r="F385" s="8"/>
      <c r="G385" s="9" t="s">
        <v>105</v>
      </c>
      <c r="H385" s="9">
        <v>-1</v>
      </c>
      <c r="I385" s="9"/>
      <c r="J385" s="9" t="s">
        <v>106</v>
      </c>
      <c r="K385" s="9">
        <v>2</v>
      </c>
      <c r="L385" s="9"/>
      <c r="M385" s="9" t="s">
        <v>107</v>
      </c>
      <c r="N385" s="9">
        <v>3</v>
      </c>
    </row>
    <row r="386" spans="3:14" s="2" customFormat="1" ht="15" customHeight="1" x14ac:dyDescent="0.2">
      <c r="C386" s="1" t="s">
        <v>108</v>
      </c>
      <c r="D386" s="1"/>
      <c r="E386" s="1" t="s">
        <v>109</v>
      </c>
      <c r="F386" s="1"/>
      <c r="G386" s="5" t="s">
        <v>110</v>
      </c>
      <c r="H386" s="5">
        <v>-1</v>
      </c>
      <c r="I386" s="5"/>
      <c r="J386" s="5" t="s">
        <v>111</v>
      </c>
      <c r="K386" s="5">
        <v>2</v>
      </c>
      <c r="L386" s="5"/>
      <c r="M386" s="5" t="s">
        <v>112</v>
      </c>
      <c r="N386" s="5">
        <v>3</v>
      </c>
    </row>
    <row r="387" spans="3:14" s="2" customFormat="1" ht="15" customHeight="1" x14ac:dyDescent="0.2">
      <c r="C387" s="1"/>
      <c r="D387" s="1"/>
      <c r="E387" s="1"/>
      <c r="F387" s="1"/>
      <c r="G387" s="5" t="s">
        <v>113</v>
      </c>
      <c r="H387" s="1"/>
      <c r="I387" s="1"/>
      <c r="J387" s="5" t="s">
        <v>113</v>
      </c>
      <c r="K387" s="1"/>
      <c r="L387" s="1"/>
      <c r="M387" s="5" t="s">
        <v>113</v>
      </c>
      <c r="N387" s="1"/>
    </row>
    <row r="388" spans="3:14" s="2" customFormat="1" ht="15" customHeight="1" x14ac:dyDescent="0.2">
      <c r="C388" s="79" t="s">
        <v>114</v>
      </c>
      <c r="D388" s="74"/>
      <c r="E388" s="74"/>
      <c r="F388" s="74"/>
      <c r="G388" s="56"/>
      <c r="H388" s="74"/>
      <c r="I388" s="56"/>
      <c r="J388" s="56"/>
      <c r="K388" s="74"/>
      <c r="L388" s="56"/>
      <c r="M388" s="56"/>
      <c r="N388" s="74"/>
    </row>
    <row r="389" spans="3:14" s="2" customFormat="1" ht="15" customHeight="1" x14ac:dyDescent="0.2">
      <c r="C389" s="39"/>
      <c r="D389" s="1"/>
      <c r="E389" s="1" t="s">
        <v>353</v>
      </c>
      <c r="F389" s="1"/>
      <c r="G389" s="5" t="s">
        <v>350</v>
      </c>
      <c r="H389" s="5">
        <v>-2</v>
      </c>
      <c r="I389" s="5"/>
      <c r="J389" s="5" t="s">
        <v>349</v>
      </c>
      <c r="K389" s="5">
        <v>2</v>
      </c>
      <c r="L389" s="5"/>
      <c r="M389" s="5" t="s">
        <v>351</v>
      </c>
      <c r="N389" s="5">
        <v>8</v>
      </c>
    </row>
    <row r="390" spans="3:14" s="2" customFormat="1" ht="15" customHeight="1" x14ac:dyDescent="0.2">
      <c r="C390" s="80"/>
      <c r="D390" s="8"/>
      <c r="E390" s="8" t="s">
        <v>354</v>
      </c>
      <c r="F390" s="8"/>
      <c r="G390" s="9">
        <v>3</v>
      </c>
      <c r="H390" s="9">
        <v>-5</v>
      </c>
      <c r="I390" s="9"/>
      <c r="J390" s="9">
        <v>2</v>
      </c>
      <c r="K390" s="9">
        <v>5</v>
      </c>
      <c r="L390" s="9"/>
      <c r="M390" s="9">
        <v>0</v>
      </c>
      <c r="N390" s="9">
        <v>15</v>
      </c>
    </row>
    <row r="391" spans="3:14" s="2" customFormat="1" ht="15" customHeight="1" x14ac:dyDescent="0.2">
      <c r="C391" s="39"/>
      <c r="D391" s="1"/>
      <c r="E391" s="1"/>
      <c r="F391" s="1"/>
      <c r="G391" s="5"/>
      <c r="H391" s="5"/>
      <c r="I391" s="5"/>
      <c r="J391" s="5"/>
      <c r="K391" s="5"/>
      <c r="L391" s="5"/>
      <c r="M391" s="5"/>
      <c r="N391" s="5"/>
    </row>
    <row r="392" spans="3:14" s="2" customFormat="1" ht="15" customHeight="1" x14ac:dyDescent="0.2">
      <c r="C392" s="39" t="s">
        <v>352</v>
      </c>
      <c r="D392" s="39"/>
      <c r="E392" s="39"/>
      <c r="F392" s="39"/>
      <c r="G392" s="42"/>
      <c r="H392" s="43">
        <f>SUM(H370:H390)</f>
        <v>-16</v>
      </c>
      <c r="I392" s="44"/>
      <c r="J392" s="45"/>
      <c r="K392" s="43">
        <f>SUM(K370:K390)</f>
        <v>32</v>
      </c>
      <c r="L392" s="44"/>
      <c r="M392" s="45"/>
      <c r="N392" s="43">
        <f>SUM(N370:N390)</f>
        <v>64</v>
      </c>
    </row>
    <row r="393" spans="3:14" s="2" customFormat="1" ht="15" customHeight="1" x14ac:dyDescent="0.2">
      <c r="C393" s="1"/>
      <c r="D393" s="1"/>
      <c r="E393" s="1"/>
      <c r="F393" s="1"/>
      <c r="G393" s="1"/>
      <c r="H393" s="1"/>
      <c r="I393" s="1"/>
      <c r="J393" s="1"/>
      <c r="K393" s="1"/>
      <c r="L393" s="1"/>
      <c r="M393" s="1"/>
      <c r="N393" s="1"/>
    </row>
    <row r="394" spans="3:14" s="2" customFormat="1" ht="15" customHeight="1" x14ac:dyDescent="0.2">
      <c r="C394" s="79" t="s">
        <v>429</v>
      </c>
      <c r="D394" s="74"/>
      <c r="E394" s="74"/>
      <c r="F394" s="74"/>
      <c r="G394" s="81"/>
      <c r="H394" s="74"/>
      <c r="I394" s="81"/>
      <c r="J394" s="81"/>
      <c r="K394" s="81"/>
      <c r="L394" s="81"/>
      <c r="M394" s="81"/>
      <c r="N394" s="81"/>
    </row>
    <row r="395" spans="3:14" s="2" customFormat="1" ht="15" customHeight="1" x14ac:dyDescent="0.2">
      <c r="C395" s="2" t="s">
        <v>115</v>
      </c>
      <c r="E395" s="330" t="s">
        <v>116</v>
      </c>
      <c r="F395" s="330"/>
      <c r="G395" s="4"/>
      <c r="H395" s="4"/>
      <c r="I395" s="4"/>
      <c r="J395" s="4"/>
      <c r="K395" s="4"/>
      <c r="L395" s="4"/>
      <c r="M395" s="4"/>
    </row>
    <row r="396" spans="3:14" s="2" customFormat="1" ht="15" customHeight="1" x14ac:dyDescent="0.2">
      <c r="C396" s="8" t="s">
        <v>117</v>
      </c>
      <c r="D396" s="8"/>
      <c r="E396" s="8" t="s">
        <v>118</v>
      </c>
      <c r="F396" s="8"/>
      <c r="G396" s="57"/>
      <c r="H396" s="57"/>
      <c r="I396" s="57"/>
      <c r="J396" s="57"/>
      <c r="K396" s="57"/>
      <c r="L396" s="57"/>
      <c r="M396" s="57"/>
      <c r="N396" s="8"/>
    </row>
    <row r="397" spans="3:14" s="2" customFormat="1" ht="15" customHeight="1" x14ac:dyDescent="0.2">
      <c r="C397" s="2" t="s">
        <v>45</v>
      </c>
      <c r="E397" s="2" t="s">
        <v>119</v>
      </c>
      <c r="G397" s="4"/>
      <c r="H397" s="4"/>
      <c r="I397" s="4"/>
      <c r="J397" s="4"/>
      <c r="K397" s="4"/>
      <c r="L397" s="4"/>
      <c r="M397" s="4"/>
    </row>
    <row r="398" spans="3:14" s="2" customFormat="1" ht="15" customHeight="1" x14ac:dyDescent="0.2">
      <c r="C398" s="8" t="s">
        <v>43</v>
      </c>
      <c r="D398" s="8"/>
      <c r="E398" s="8" t="s">
        <v>120</v>
      </c>
      <c r="F398" s="8"/>
      <c r="G398" s="57"/>
      <c r="H398" s="57"/>
      <c r="I398" s="57"/>
      <c r="J398" s="57"/>
      <c r="K398" s="57"/>
      <c r="L398" s="57"/>
      <c r="M398" s="57"/>
      <c r="N398" s="8"/>
    </row>
    <row r="399" spans="3:14" s="2" customFormat="1" x14ac:dyDescent="0.2">
      <c r="C399" s="190"/>
      <c r="D399" s="190"/>
      <c r="E399" s="190"/>
      <c r="F399" s="190"/>
      <c r="G399" s="190"/>
      <c r="H399" s="190"/>
      <c r="I399" s="190"/>
      <c r="J399" s="190"/>
      <c r="K399" s="190"/>
      <c r="L399" s="190"/>
      <c r="M399" s="190"/>
      <c r="N399" s="61"/>
    </row>
    <row r="400" spans="3:14" s="2" customFormat="1" x14ac:dyDescent="0.2">
      <c r="C400" s="190"/>
      <c r="D400" s="190"/>
      <c r="E400" s="190"/>
      <c r="F400" s="190"/>
      <c r="G400" s="190"/>
      <c r="H400" s="190"/>
      <c r="I400" s="190"/>
      <c r="J400" s="190"/>
      <c r="K400" s="190"/>
      <c r="L400" s="190"/>
      <c r="M400" s="190"/>
      <c r="N400" s="61"/>
    </row>
    <row r="401" spans="1:14" s="2" customFormat="1" x14ac:dyDescent="0.2">
      <c r="C401" s="190"/>
      <c r="D401" s="190"/>
      <c r="E401" s="190"/>
      <c r="F401" s="190"/>
      <c r="G401" s="190"/>
      <c r="H401" s="190"/>
      <c r="I401" s="190"/>
      <c r="J401" s="190"/>
      <c r="K401" s="190"/>
      <c r="L401" s="190"/>
      <c r="M401" s="190"/>
      <c r="N401" s="61"/>
    </row>
    <row r="402" spans="1:14" s="2" customFormat="1" x14ac:dyDescent="0.2">
      <c r="C402" s="190"/>
      <c r="D402" s="190"/>
      <c r="E402" s="190"/>
      <c r="F402" s="190"/>
      <c r="G402" s="190"/>
      <c r="H402" s="190"/>
      <c r="I402" s="190"/>
      <c r="J402" s="190"/>
      <c r="K402" s="190"/>
      <c r="L402" s="190"/>
      <c r="M402" s="190"/>
      <c r="N402" s="61"/>
    </row>
    <row r="403" spans="1:14" s="2" customFormat="1" x14ac:dyDescent="0.2">
      <c r="C403" s="190"/>
      <c r="D403" s="190"/>
      <c r="E403" s="190"/>
      <c r="F403" s="190"/>
      <c r="G403" s="190"/>
      <c r="H403" s="190"/>
      <c r="I403" s="190"/>
      <c r="J403" s="190"/>
      <c r="K403" s="190"/>
      <c r="L403" s="190"/>
      <c r="M403" s="190"/>
      <c r="N403" s="61"/>
    </row>
    <row r="404" spans="1:14" s="2" customFormat="1" x14ac:dyDescent="0.2">
      <c r="C404" s="190"/>
      <c r="D404" s="190"/>
      <c r="E404" s="190"/>
      <c r="F404" s="190"/>
      <c r="G404" s="190"/>
      <c r="H404" s="190"/>
      <c r="I404" s="190"/>
      <c r="J404" s="190"/>
      <c r="K404" s="190"/>
      <c r="L404" s="190"/>
      <c r="M404" s="190"/>
      <c r="N404" s="61"/>
    </row>
    <row r="405" spans="1:14" s="2" customFormat="1" x14ac:dyDescent="0.2">
      <c r="A405" s="175"/>
      <c r="B405" s="175"/>
      <c r="C405" s="279" t="s">
        <v>500</v>
      </c>
      <c r="D405" s="280"/>
      <c r="E405" s="280"/>
      <c r="F405" s="280"/>
      <c r="G405" s="280"/>
      <c r="H405" s="280"/>
      <c r="I405" s="280"/>
      <c r="J405" s="280"/>
      <c r="K405" s="280"/>
      <c r="L405" s="288"/>
      <c r="M405" s="288"/>
      <c r="N405" s="288"/>
    </row>
    <row r="406" spans="1:14" s="2" customFormat="1" x14ac:dyDescent="0.2">
      <c r="A406" s="175"/>
      <c r="B406" s="175"/>
      <c r="C406" s="280"/>
      <c r="D406" s="280"/>
      <c r="E406" s="280"/>
      <c r="F406" s="280"/>
      <c r="G406" s="280"/>
      <c r="H406" s="280"/>
      <c r="I406" s="280"/>
      <c r="J406" s="280"/>
      <c r="K406" s="280"/>
      <c r="L406" s="288"/>
      <c r="M406" s="288"/>
      <c r="N406" s="288"/>
    </row>
    <row r="407" spans="1:14" s="2" customFormat="1" ht="5.0999999999999996" customHeight="1" x14ac:dyDescent="0.2">
      <c r="A407" s="55"/>
      <c r="B407" s="55"/>
      <c r="C407" s="55"/>
      <c r="D407" s="55"/>
      <c r="E407" s="55"/>
      <c r="F407" s="55"/>
      <c r="G407" s="55"/>
      <c r="H407" s="55"/>
      <c r="I407" s="55"/>
      <c r="J407" s="55"/>
      <c r="K407" s="55"/>
      <c r="L407" s="190"/>
      <c r="M407" s="190"/>
      <c r="N407" s="61"/>
    </row>
    <row r="408" spans="1:14" s="2" customFormat="1" x14ac:dyDescent="0.2">
      <c r="A408" s="174"/>
      <c r="B408" s="174"/>
      <c r="C408" s="174"/>
      <c r="D408" s="174"/>
      <c r="E408" s="174"/>
      <c r="F408" s="174"/>
      <c r="G408" s="174"/>
      <c r="H408" s="174"/>
      <c r="I408" s="174"/>
      <c r="J408" s="174"/>
      <c r="K408" s="174"/>
      <c r="L408" s="205"/>
      <c r="M408" s="205"/>
      <c r="N408" s="206"/>
    </row>
    <row r="409" spans="1:14" s="2" customFormat="1" x14ac:dyDescent="0.2">
      <c r="C409" s="190"/>
      <c r="D409" s="190"/>
      <c r="E409" s="190"/>
      <c r="F409" s="190"/>
      <c r="G409" s="190"/>
      <c r="H409" s="190"/>
      <c r="I409" s="190"/>
      <c r="J409" s="190"/>
      <c r="K409" s="190"/>
      <c r="L409" s="190"/>
      <c r="M409" s="190"/>
      <c r="N409" s="61"/>
    </row>
    <row r="410" spans="1:14" s="2" customFormat="1" ht="15" customHeight="1" x14ac:dyDescent="0.2">
      <c r="C410" s="85" t="s">
        <v>355</v>
      </c>
      <c r="D410" s="86"/>
      <c r="E410" s="86"/>
      <c r="F410" s="86"/>
      <c r="G410" s="87"/>
      <c r="H410" s="87"/>
      <c r="I410" s="87"/>
      <c r="J410" s="87"/>
      <c r="K410" s="87"/>
      <c r="L410" s="87"/>
      <c r="M410" s="87"/>
      <c r="N410" s="86"/>
    </row>
    <row r="411" spans="1:14" s="2" customFormat="1" ht="15" customHeight="1" x14ac:dyDescent="0.2">
      <c r="C411" s="79" t="s">
        <v>121</v>
      </c>
      <c r="D411" s="74"/>
      <c r="E411" s="74"/>
      <c r="F411" s="74"/>
      <c r="G411" s="83"/>
      <c r="H411" s="83"/>
      <c r="I411" s="83"/>
      <c r="J411" s="83"/>
      <c r="K411" s="83"/>
      <c r="L411" s="83"/>
      <c r="M411" s="83"/>
      <c r="N411" s="74"/>
    </row>
    <row r="412" spans="1:14" s="2" customFormat="1" ht="15" customHeight="1" x14ac:dyDescent="0.2">
      <c r="C412" s="39"/>
      <c r="D412" s="47"/>
      <c r="E412" s="47"/>
      <c r="F412" s="47"/>
      <c r="G412" s="48" t="s">
        <v>122</v>
      </c>
      <c r="H412" s="44"/>
      <c r="I412" s="44"/>
      <c r="J412" s="49" t="s">
        <v>123</v>
      </c>
      <c r="K412" s="50"/>
      <c r="L412" s="44"/>
      <c r="M412" s="48" t="s">
        <v>124</v>
      </c>
      <c r="N412" s="1"/>
    </row>
    <row r="413" spans="1:14" s="2" customFormat="1" ht="15" customHeight="1" x14ac:dyDescent="0.2">
      <c r="C413" s="89" t="s">
        <v>125</v>
      </c>
      <c r="D413" s="8"/>
      <c r="E413" s="331" t="s">
        <v>126</v>
      </c>
      <c r="F413" s="331"/>
      <c r="G413" s="29" t="s">
        <v>127</v>
      </c>
      <c r="H413" s="9"/>
      <c r="I413" s="9"/>
      <c r="J413" s="78" t="s">
        <v>128</v>
      </c>
      <c r="K413" s="77"/>
      <c r="L413" s="9"/>
      <c r="M413" s="9" t="s">
        <v>128</v>
      </c>
      <c r="N413" s="8"/>
    </row>
    <row r="414" spans="1:14" s="2" customFormat="1" ht="15" customHeight="1" x14ac:dyDescent="0.2">
      <c r="C414" s="39"/>
      <c r="D414" s="1"/>
      <c r="E414" s="1" t="s">
        <v>356</v>
      </c>
      <c r="F414" s="1"/>
      <c r="G414" s="17" t="s">
        <v>127</v>
      </c>
      <c r="H414" s="5"/>
      <c r="I414" s="5"/>
      <c r="J414" s="40" t="s">
        <v>128</v>
      </c>
      <c r="K414" s="41"/>
      <c r="L414" s="5"/>
      <c r="M414" s="5" t="s">
        <v>128</v>
      </c>
      <c r="N414" s="1"/>
    </row>
    <row r="415" spans="1:14" s="2" customFormat="1" ht="15" customHeight="1" x14ac:dyDescent="0.2">
      <c r="C415" s="39"/>
      <c r="D415" s="1"/>
      <c r="E415" s="1" t="s">
        <v>129</v>
      </c>
      <c r="F415" s="1"/>
      <c r="G415" s="5" t="s">
        <v>130</v>
      </c>
      <c r="H415" s="5"/>
      <c r="I415" s="5"/>
      <c r="J415" s="5" t="s">
        <v>131</v>
      </c>
      <c r="K415" s="40"/>
      <c r="L415" s="5"/>
      <c r="M415" s="5" t="s">
        <v>132</v>
      </c>
      <c r="N415" s="1"/>
    </row>
    <row r="416" spans="1:14" ht="15" customHeight="1" x14ac:dyDescent="0.2">
      <c r="C416" s="39"/>
      <c r="E416" s="1" t="s">
        <v>357</v>
      </c>
      <c r="G416" s="17">
        <v>1</v>
      </c>
      <c r="H416" s="5"/>
      <c r="I416" s="5"/>
      <c r="J416" s="17">
        <v>1</v>
      </c>
      <c r="K416" s="41"/>
      <c r="L416" s="5"/>
      <c r="M416" s="17">
        <v>1</v>
      </c>
    </row>
    <row r="417" spans="3:19" ht="15" customHeight="1" x14ac:dyDescent="0.2">
      <c r="C417" s="39"/>
      <c r="E417" s="1" t="s">
        <v>133</v>
      </c>
      <c r="G417" s="17">
        <v>1</v>
      </c>
      <c r="H417" s="5"/>
      <c r="I417" s="5"/>
      <c r="J417" s="17">
        <v>1</v>
      </c>
      <c r="K417" s="41"/>
      <c r="L417" s="5"/>
      <c r="M417" s="17">
        <v>1</v>
      </c>
      <c r="O417" s="99"/>
      <c r="P417" s="99"/>
      <c r="Q417" s="99"/>
      <c r="R417" s="99"/>
      <c r="S417" s="6"/>
    </row>
    <row r="418" spans="3:19" ht="15" customHeight="1" x14ac:dyDescent="0.2">
      <c r="C418" s="39"/>
      <c r="G418" s="17"/>
      <c r="H418" s="5"/>
      <c r="I418" s="5"/>
      <c r="J418" s="40"/>
      <c r="K418" s="41"/>
      <c r="L418" s="5"/>
      <c r="M418" s="5"/>
      <c r="Q418" s="99"/>
      <c r="R418" s="99"/>
      <c r="S418" s="6"/>
    </row>
    <row r="419" spans="3:19" ht="15" customHeight="1" x14ac:dyDescent="0.2">
      <c r="C419" s="89" t="s">
        <v>134</v>
      </c>
      <c r="D419" s="8"/>
      <c r="E419" s="8" t="s">
        <v>358</v>
      </c>
      <c r="F419" s="8"/>
      <c r="G419" s="9" t="s">
        <v>130</v>
      </c>
      <c r="H419" s="9"/>
      <c r="I419" s="9"/>
      <c r="J419" s="9" t="s">
        <v>132</v>
      </c>
      <c r="K419" s="9"/>
      <c r="L419" s="9"/>
      <c r="M419" s="9">
        <v>0</v>
      </c>
      <c r="N419" s="8"/>
      <c r="Q419" s="99"/>
      <c r="R419" s="99"/>
      <c r="S419" s="6"/>
    </row>
    <row r="420" spans="3:19" ht="15" customHeight="1" x14ac:dyDescent="0.2">
      <c r="E420" s="1" t="s">
        <v>135</v>
      </c>
      <c r="G420" s="17">
        <v>0.1</v>
      </c>
      <c r="H420" s="5"/>
      <c r="I420" s="5"/>
      <c r="J420" s="17">
        <v>0.02</v>
      </c>
      <c r="K420" s="41"/>
      <c r="L420" s="5"/>
      <c r="M420" s="17">
        <v>0</v>
      </c>
      <c r="Q420" s="99"/>
      <c r="R420" s="99"/>
      <c r="S420" s="6"/>
    </row>
    <row r="421" spans="3:19" ht="15" customHeight="1" x14ac:dyDescent="0.2">
      <c r="C421" s="39"/>
      <c r="E421" s="1" t="s">
        <v>136</v>
      </c>
      <c r="G421" s="5">
        <v>5</v>
      </c>
      <c r="H421" s="5"/>
      <c r="I421" s="5"/>
      <c r="J421" s="5">
        <v>3</v>
      </c>
      <c r="K421" s="41"/>
      <c r="L421" s="5"/>
      <c r="M421" s="5">
        <v>3</v>
      </c>
      <c r="Q421" s="99"/>
      <c r="R421" s="99"/>
      <c r="S421" s="6"/>
    </row>
    <row r="422" spans="3:19" ht="15" customHeight="1" x14ac:dyDescent="0.2">
      <c r="C422" s="39"/>
      <c r="G422" s="17"/>
      <c r="H422" s="5"/>
      <c r="I422" s="5"/>
      <c r="J422" s="40"/>
      <c r="K422" s="41"/>
      <c r="L422" s="5"/>
      <c r="M422" s="5"/>
      <c r="Q422" s="99"/>
      <c r="R422" s="99"/>
      <c r="S422" s="6"/>
    </row>
    <row r="423" spans="3:19" ht="15" customHeight="1" x14ac:dyDescent="0.2">
      <c r="C423" s="89" t="s">
        <v>137</v>
      </c>
      <c r="D423" s="8"/>
      <c r="E423" s="8" t="s">
        <v>424</v>
      </c>
      <c r="F423" s="8"/>
      <c r="G423" s="9" t="s">
        <v>130</v>
      </c>
      <c r="H423" s="9"/>
      <c r="I423" s="9"/>
      <c r="J423" s="9" t="s">
        <v>132</v>
      </c>
      <c r="K423" s="9"/>
      <c r="L423" s="9"/>
      <c r="M423" s="9" t="s">
        <v>138</v>
      </c>
      <c r="N423" s="9"/>
      <c r="Q423" s="99"/>
      <c r="R423" s="99"/>
      <c r="S423" s="6"/>
    </row>
    <row r="424" spans="3:19" ht="15" customHeight="1" x14ac:dyDescent="0.2">
      <c r="C424" s="39"/>
      <c r="E424" s="1" t="s">
        <v>139</v>
      </c>
      <c r="G424" s="17">
        <v>0.1</v>
      </c>
      <c r="H424" s="5"/>
      <c r="I424" s="5"/>
      <c r="J424" s="17">
        <v>0.05</v>
      </c>
      <c r="K424" s="41"/>
      <c r="L424" s="5"/>
      <c r="M424" s="17">
        <v>0.05</v>
      </c>
      <c r="Q424" s="99"/>
      <c r="R424" s="99"/>
      <c r="S424" s="6"/>
    </row>
    <row r="425" spans="3:19" ht="15" customHeight="1" x14ac:dyDescent="0.2">
      <c r="C425" s="39"/>
      <c r="E425" s="1" t="s">
        <v>140</v>
      </c>
      <c r="G425" s="17">
        <v>0.1</v>
      </c>
      <c r="H425" s="5"/>
      <c r="I425" s="5"/>
      <c r="J425" s="17">
        <v>0.05</v>
      </c>
      <c r="K425" s="41"/>
      <c r="L425" s="5"/>
      <c r="M425" s="17">
        <v>0.05</v>
      </c>
      <c r="Q425" s="99"/>
      <c r="R425" s="99"/>
      <c r="S425" s="6"/>
    </row>
    <row r="426" spans="3:19" ht="15" customHeight="1" x14ac:dyDescent="0.2">
      <c r="C426" s="79" t="s">
        <v>141</v>
      </c>
      <c r="D426" s="74"/>
      <c r="E426" s="74"/>
      <c r="F426" s="74"/>
      <c r="G426" s="74"/>
      <c r="H426" s="74"/>
      <c r="I426" s="74"/>
      <c r="J426" s="74"/>
      <c r="K426" s="74"/>
      <c r="L426" s="74"/>
      <c r="M426" s="74"/>
      <c r="N426" s="74"/>
      <c r="Q426" s="99"/>
      <c r="R426" s="99"/>
      <c r="S426" s="6"/>
    </row>
    <row r="427" spans="3:19" ht="15" customHeight="1" x14ac:dyDescent="0.2">
      <c r="C427" s="90"/>
      <c r="D427" s="2"/>
      <c r="E427" s="2"/>
      <c r="F427" s="2"/>
      <c r="G427" s="2"/>
      <c r="H427" s="2"/>
      <c r="I427" s="2"/>
      <c r="J427" s="2"/>
      <c r="K427" s="2"/>
      <c r="L427" s="2"/>
      <c r="M427" s="2"/>
      <c r="N427" s="2"/>
      <c r="Q427" s="99"/>
      <c r="R427" s="99"/>
      <c r="S427" s="6"/>
    </row>
    <row r="428" spans="3:19" ht="15" customHeight="1" x14ac:dyDescent="0.2">
      <c r="C428" s="89" t="s">
        <v>142</v>
      </c>
      <c r="D428" s="8"/>
      <c r="E428" s="8" t="s">
        <v>497</v>
      </c>
      <c r="F428" s="8"/>
      <c r="G428" s="8"/>
      <c r="H428" s="8"/>
      <c r="I428" s="8"/>
      <c r="J428" s="8"/>
      <c r="K428" s="8"/>
      <c r="L428" s="8"/>
      <c r="M428" s="8"/>
      <c r="N428" s="8"/>
      <c r="Q428" s="99"/>
      <c r="R428" s="99"/>
      <c r="S428" s="6"/>
    </row>
    <row r="429" spans="3:19" ht="15" customHeight="1" x14ac:dyDescent="0.2">
      <c r="C429" s="39"/>
      <c r="E429" s="1" t="s">
        <v>143</v>
      </c>
      <c r="Q429" s="99"/>
      <c r="R429" s="99"/>
      <c r="S429" s="6"/>
    </row>
    <row r="430" spans="3:19" ht="15" customHeight="1" x14ac:dyDescent="0.2">
      <c r="C430" s="39"/>
      <c r="E430" s="1" t="s">
        <v>144</v>
      </c>
      <c r="Q430" s="99"/>
      <c r="R430" s="99"/>
      <c r="S430" s="6"/>
    </row>
    <row r="431" spans="3:19" ht="15" customHeight="1" x14ac:dyDescent="0.2">
      <c r="C431" s="39"/>
      <c r="E431" s="1" t="s">
        <v>145</v>
      </c>
      <c r="Q431" s="99"/>
      <c r="R431" s="99"/>
      <c r="S431" s="6"/>
    </row>
    <row r="432" spans="3:19" ht="15" customHeight="1" x14ac:dyDescent="0.2">
      <c r="C432" s="39"/>
      <c r="Q432" s="99"/>
      <c r="R432" s="99"/>
      <c r="S432" s="6"/>
    </row>
    <row r="433" spans="3:19" ht="15" customHeight="1" x14ac:dyDescent="0.2">
      <c r="C433" s="89" t="s">
        <v>146</v>
      </c>
      <c r="D433" s="8"/>
      <c r="E433" s="331" t="s">
        <v>425</v>
      </c>
      <c r="F433" s="296"/>
      <c r="G433" s="296"/>
      <c r="H433" s="296"/>
      <c r="I433" s="296"/>
      <c r="J433" s="296"/>
      <c r="K433" s="296"/>
      <c r="L433" s="296"/>
      <c r="M433" s="296"/>
      <c r="N433" s="98"/>
      <c r="Q433" s="99"/>
      <c r="R433" s="99"/>
      <c r="S433" s="6"/>
    </row>
    <row r="434" spans="3:19" ht="15" customHeight="1" x14ac:dyDescent="0.2">
      <c r="C434" s="2"/>
      <c r="D434" s="2"/>
      <c r="E434" s="2" t="s">
        <v>426</v>
      </c>
      <c r="F434" s="2"/>
      <c r="G434" s="2"/>
      <c r="H434" s="2"/>
      <c r="I434" s="2"/>
      <c r="J434" s="2"/>
      <c r="K434" s="2"/>
      <c r="L434" s="2"/>
      <c r="M434" s="2"/>
      <c r="N434" s="2"/>
      <c r="Q434" s="99"/>
      <c r="R434" s="99"/>
      <c r="S434" s="6"/>
    </row>
    <row r="435" spans="3:19" ht="15" customHeight="1" x14ac:dyDescent="0.2">
      <c r="C435" s="2"/>
      <c r="D435" s="2"/>
      <c r="E435" s="97" t="s">
        <v>427</v>
      </c>
      <c r="F435" s="97"/>
      <c r="G435" s="97"/>
      <c r="H435" s="97"/>
      <c r="I435" s="97"/>
      <c r="J435" s="97"/>
      <c r="K435" s="97"/>
      <c r="L435" s="97"/>
      <c r="M435" s="97"/>
      <c r="N435" s="65"/>
      <c r="Q435" s="99"/>
      <c r="R435" s="99"/>
      <c r="S435" s="6"/>
    </row>
    <row r="436" spans="3:19" ht="15" customHeight="1" x14ac:dyDescent="0.2">
      <c r="C436" s="2"/>
      <c r="D436" s="2"/>
      <c r="E436" s="332" t="s">
        <v>147</v>
      </c>
      <c r="F436" s="297"/>
      <c r="G436" s="297"/>
      <c r="H436" s="297"/>
      <c r="I436" s="297"/>
      <c r="J436" s="297"/>
      <c r="K436" s="297"/>
      <c r="L436" s="297"/>
      <c r="M436" s="297"/>
      <c r="N436" s="297"/>
      <c r="Q436" s="99"/>
      <c r="R436" s="99"/>
      <c r="S436" s="6"/>
    </row>
    <row r="437" spans="3:19" ht="15" customHeight="1" x14ac:dyDescent="0.2">
      <c r="E437" s="95"/>
      <c r="Q437" s="99"/>
      <c r="R437" s="99"/>
      <c r="S437" s="6"/>
    </row>
    <row r="438" spans="3:19" ht="15" customHeight="1" x14ac:dyDescent="0.2">
      <c r="C438" s="8" t="s">
        <v>134</v>
      </c>
      <c r="D438" s="8"/>
      <c r="E438" s="331" t="s">
        <v>148</v>
      </c>
      <c r="F438" s="331"/>
      <c r="G438" s="331"/>
      <c r="H438" s="331"/>
      <c r="I438" s="331"/>
      <c r="J438" s="331"/>
      <c r="K438" s="331"/>
      <c r="L438" s="331"/>
      <c r="M438" s="331"/>
      <c r="N438" s="331"/>
      <c r="Q438" s="99"/>
      <c r="R438" s="99"/>
      <c r="S438" s="6"/>
    </row>
    <row r="439" spans="3:19" ht="15" customHeight="1" x14ac:dyDescent="0.2">
      <c r="C439" s="8"/>
      <c r="D439" s="8"/>
      <c r="E439" s="331"/>
      <c r="F439" s="331"/>
      <c r="G439" s="331"/>
      <c r="H439" s="331"/>
      <c r="I439" s="331"/>
      <c r="J439" s="331"/>
      <c r="K439" s="331"/>
      <c r="L439" s="331"/>
      <c r="M439" s="331"/>
      <c r="N439" s="331"/>
      <c r="Q439" s="99"/>
      <c r="R439" s="99"/>
      <c r="S439" s="6"/>
    </row>
    <row r="440" spans="3:19" ht="15" customHeight="1" x14ac:dyDescent="0.2">
      <c r="E440" s="298" t="s">
        <v>428</v>
      </c>
      <c r="F440" s="284"/>
      <c r="G440" s="284"/>
      <c r="H440" s="284"/>
      <c r="I440" s="284"/>
      <c r="J440" s="284"/>
      <c r="K440" s="284"/>
      <c r="L440" s="284"/>
      <c r="M440" s="284"/>
      <c r="N440" s="284"/>
      <c r="Q440" s="99"/>
      <c r="R440" s="99"/>
      <c r="S440" s="6"/>
    </row>
    <row r="441" spans="3:19" ht="15" customHeight="1" x14ac:dyDescent="0.2">
      <c r="E441" s="284"/>
      <c r="F441" s="284"/>
      <c r="G441" s="284"/>
      <c r="H441" s="284"/>
      <c r="I441" s="284"/>
      <c r="J441" s="284"/>
      <c r="K441" s="284"/>
      <c r="L441" s="284"/>
      <c r="M441" s="284"/>
      <c r="N441" s="284"/>
      <c r="Q441" s="99"/>
      <c r="R441" s="99"/>
      <c r="S441" s="6"/>
    </row>
    <row r="442" spans="3:19" x14ac:dyDescent="0.2">
      <c r="Q442" s="99"/>
      <c r="R442" s="99"/>
      <c r="S442" s="6"/>
    </row>
    <row r="443" spans="3:19" x14ac:dyDescent="0.2">
      <c r="Q443" s="99"/>
      <c r="R443" s="99"/>
      <c r="S443" s="6"/>
    </row>
    <row r="444" spans="3:19" x14ac:dyDescent="0.2">
      <c r="Q444" s="99"/>
      <c r="R444" s="99"/>
      <c r="S444" s="6"/>
    </row>
    <row r="445" spans="3:19" x14ac:dyDescent="0.2">
      <c r="Q445" s="99"/>
      <c r="R445" s="99"/>
      <c r="S445" s="6"/>
    </row>
    <row r="446" spans="3:19" x14ac:dyDescent="0.2">
      <c r="Q446" s="99"/>
      <c r="R446" s="99"/>
      <c r="S446" s="6"/>
    </row>
    <row r="447" spans="3:19" x14ac:dyDescent="0.2">
      <c r="Q447" s="99"/>
      <c r="R447" s="99"/>
      <c r="S447" s="6"/>
    </row>
    <row r="448" spans="3:19" x14ac:dyDescent="0.2">
      <c r="Q448" s="99"/>
      <c r="R448" s="99"/>
      <c r="S448" s="6"/>
    </row>
    <row r="449" spans="1:19" x14ac:dyDescent="0.2">
      <c r="Q449" s="99"/>
      <c r="R449" s="99"/>
      <c r="S449" s="6"/>
    </row>
    <row r="450" spans="1:19" ht="12" customHeight="1" x14ac:dyDescent="0.2">
      <c r="A450" s="175"/>
      <c r="B450" s="175"/>
      <c r="C450" s="279" t="s">
        <v>501</v>
      </c>
      <c r="D450" s="280"/>
      <c r="E450" s="280"/>
      <c r="F450" s="280"/>
      <c r="G450" s="280"/>
      <c r="H450" s="280"/>
      <c r="I450" s="280"/>
      <c r="J450" s="280"/>
      <c r="K450" s="280"/>
      <c r="L450" s="288"/>
      <c r="M450" s="288"/>
      <c r="N450" s="288"/>
      <c r="Q450" s="99"/>
      <c r="R450" s="99"/>
      <c r="S450" s="6"/>
    </row>
    <row r="451" spans="1:19" ht="12" customHeight="1" x14ac:dyDescent="0.2">
      <c r="A451" s="175"/>
      <c r="B451" s="175"/>
      <c r="C451" s="280"/>
      <c r="D451" s="280"/>
      <c r="E451" s="280"/>
      <c r="F451" s="280"/>
      <c r="G451" s="280"/>
      <c r="H451" s="280"/>
      <c r="I451" s="280"/>
      <c r="J451" s="280"/>
      <c r="K451" s="280"/>
      <c r="L451" s="288"/>
      <c r="M451" s="288"/>
      <c r="N451" s="288"/>
      <c r="Q451" s="99"/>
      <c r="R451" s="99"/>
      <c r="S451" s="6"/>
    </row>
    <row r="452" spans="1:19" ht="5.0999999999999996" customHeight="1" x14ac:dyDescent="0.2">
      <c r="A452" s="55"/>
      <c r="B452" s="55"/>
      <c r="C452" s="55"/>
      <c r="D452" s="55"/>
      <c r="E452" s="55"/>
      <c r="F452" s="55"/>
      <c r="G452" s="55"/>
      <c r="H452" s="55"/>
      <c r="I452" s="55"/>
      <c r="J452" s="55"/>
      <c r="K452" s="55"/>
      <c r="L452" s="190"/>
      <c r="M452" s="190"/>
      <c r="N452" s="61"/>
      <c r="Q452" s="99"/>
      <c r="R452" s="99"/>
      <c r="S452" s="6"/>
    </row>
    <row r="453" spans="1:19" x14ac:dyDescent="0.2">
      <c r="A453" s="174"/>
      <c r="B453" s="174"/>
      <c r="C453" s="174"/>
      <c r="D453" s="174"/>
      <c r="E453" s="174"/>
      <c r="F453" s="174"/>
      <c r="G453" s="174"/>
      <c r="H453" s="174"/>
      <c r="I453" s="174"/>
      <c r="J453" s="174"/>
      <c r="K453" s="174"/>
      <c r="L453" s="205"/>
      <c r="M453" s="205"/>
      <c r="N453" s="206"/>
      <c r="Q453" s="99"/>
      <c r="R453" s="99"/>
      <c r="S453" s="6"/>
    </row>
    <row r="454" spans="1:19" x14ac:dyDescent="0.2">
      <c r="Q454" s="99"/>
      <c r="R454" s="99"/>
      <c r="S454" s="6"/>
    </row>
    <row r="455" spans="1:19" ht="15" customHeight="1" x14ac:dyDescent="0.2">
      <c r="B455" s="46"/>
      <c r="C455" s="85" t="s">
        <v>359</v>
      </c>
      <c r="D455" s="84"/>
      <c r="E455" s="88"/>
      <c r="F455" s="88"/>
      <c r="G455" s="327"/>
      <c r="H455" s="327"/>
      <c r="I455" s="327"/>
      <c r="J455" s="327"/>
      <c r="K455" s="327"/>
      <c r="L455" s="327"/>
      <c r="M455" s="327"/>
      <c r="N455" s="84"/>
      <c r="Q455" s="99"/>
      <c r="R455" s="99"/>
      <c r="S455" s="6"/>
    </row>
    <row r="456" spans="1:19" ht="15" customHeight="1" x14ac:dyDescent="0.2">
      <c r="B456" s="5"/>
      <c r="C456" s="79" t="s">
        <v>150</v>
      </c>
      <c r="D456" s="74"/>
      <c r="E456" s="91"/>
      <c r="F456" s="91"/>
      <c r="G456" s="92"/>
      <c r="H456" s="92"/>
      <c r="I456" s="92"/>
      <c r="J456" s="92" t="s">
        <v>360</v>
      </c>
      <c r="K456" s="92"/>
      <c r="L456" s="92"/>
      <c r="M456" s="92"/>
      <c r="N456" s="74"/>
      <c r="Q456" s="99"/>
      <c r="R456" s="99"/>
      <c r="S456" s="6"/>
    </row>
    <row r="457" spans="1:19" ht="15" customHeight="1" x14ac:dyDescent="0.2">
      <c r="B457" s="5"/>
      <c r="E457" s="39" t="s">
        <v>149</v>
      </c>
      <c r="F457" s="203"/>
      <c r="G457" s="48"/>
      <c r="H457" s="44"/>
      <c r="I457" s="44"/>
      <c r="J457" s="48"/>
      <c r="K457" s="50"/>
      <c r="L457" s="44"/>
      <c r="M457" s="48" t="e">
        <f>#REF!</f>
        <v>#REF!</v>
      </c>
      <c r="Q457" s="99"/>
      <c r="R457" s="99"/>
      <c r="S457" s="6"/>
    </row>
    <row r="458" spans="1:19" ht="15" customHeight="1" x14ac:dyDescent="0.2">
      <c r="B458" s="5"/>
      <c r="E458" s="202"/>
      <c r="Q458" s="99"/>
      <c r="R458" s="99"/>
      <c r="S458" s="6"/>
    </row>
    <row r="459" spans="1:19" ht="15" customHeight="1" x14ac:dyDescent="0.2">
      <c r="B459" s="5">
        <v>1</v>
      </c>
      <c r="C459" s="44" t="s">
        <v>151</v>
      </c>
      <c r="D459" s="312" t="s">
        <v>152</v>
      </c>
      <c r="E459" s="328"/>
      <c r="G459" s="3"/>
      <c r="H459" s="3"/>
      <c r="I459" s="5"/>
      <c r="K459" s="5"/>
      <c r="L459" s="5"/>
      <c r="M459" s="3"/>
      <c r="N459" s="3"/>
      <c r="Q459" s="99"/>
      <c r="R459" s="99"/>
      <c r="S459" s="6"/>
    </row>
    <row r="460" spans="1:19" ht="15" customHeight="1" x14ac:dyDescent="0.2">
      <c r="B460" s="5"/>
      <c r="C460" s="51"/>
      <c r="D460" s="298" t="s">
        <v>155</v>
      </c>
      <c r="E460" s="297"/>
      <c r="G460" s="3"/>
      <c r="H460" s="3"/>
      <c r="I460" s="5"/>
      <c r="J460" s="5"/>
      <c r="K460" s="5"/>
      <c r="L460" s="5"/>
      <c r="M460" s="3"/>
      <c r="N460" s="3"/>
      <c r="Q460" s="99"/>
      <c r="R460" s="99"/>
      <c r="S460" s="6"/>
    </row>
    <row r="461" spans="1:19" ht="15" customHeight="1" x14ac:dyDescent="0.2">
      <c r="B461" s="5"/>
      <c r="C461" s="51"/>
      <c r="D461" s="292" t="s">
        <v>156</v>
      </c>
      <c r="E461" s="296"/>
      <c r="G461" s="290" t="s">
        <v>153</v>
      </c>
      <c r="H461" s="290"/>
      <c r="I461" s="5"/>
      <c r="J461" s="290" t="s">
        <v>154</v>
      </c>
      <c r="K461" s="290"/>
      <c r="L461" s="5"/>
      <c r="M461" s="290" t="s">
        <v>154</v>
      </c>
      <c r="N461" s="290"/>
      <c r="Q461" s="99"/>
      <c r="R461" s="99"/>
      <c r="S461" s="6"/>
    </row>
    <row r="462" spans="1:19" ht="15" customHeight="1" x14ac:dyDescent="0.2">
      <c r="B462" s="5"/>
      <c r="C462" s="39"/>
      <c r="D462" s="298" t="s">
        <v>157</v>
      </c>
      <c r="E462" s="297"/>
      <c r="G462" s="290"/>
      <c r="H462" s="290"/>
      <c r="J462" s="290"/>
      <c r="K462" s="290"/>
      <c r="M462" s="290"/>
      <c r="N462" s="290"/>
      <c r="Q462" s="99"/>
      <c r="R462" s="99"/>
      <c r="S462" s="6"/>
    </row>
    <row r="463" spans="1:19" ht="15" customHeight="1" x14ac:dyDescent="0.2">
      <c r="B463" s="5"/>
      <c r="D463" s="292" t="s">
        <v>158</v>
      </c>
      <c r="E463" s="296"/>
      <c r="G463" s="290"/>
      <c r="H463" s="290"/>
      <c r="J463" s="290"/>
      <c r="K463" s="290"/>
      <c r="M463" s="290"/>
      <c r="N463" s="290"/>
      <c r="Q463" s="99"/>
      <c r="R463" s="99"/>
      <c r="S463" s="6"/>
    </row>
    <row r="464" spans="1:19" ht="15" customHeight="1" x14ac:dyDescent="0.2">
      <c r="B464" s="5"/>
      <c r="D464" s="298" t="s">
        <v>159</v>
      </c>
      <c r="E464" s="297"/>
      <c r="G464" s="297"/>
      <c r="H464" s="297"/>
      <c r="J464" s="290"/>
      <c r="K464" s="290"/>
      <c r="M464" s="290"/>
      <c r="N464" s="290"/>
      <c r="Q464" s="99"/>
      <c r="R464" s="99"/>
      <c r="S464" s="6"/>
    </row>
    <row r="465" spans="2:19" ht="15" customHeight="1" x14ac:dyDescent="0.2">
      <c r="B465" s="5"/>
      <c r="D465" s="292" t="s">
        <v>160</v>
      </c>
      <c r="E465" s="296"/>
      <c r="Q465" s="99"/>
      <c r="R465" s="99"/>
      <c r="S465" s="6"/>
    </row>
    <row r="466" spans="2:19" ht="15" customHeight="1" x14ac:dyDescent="0.2">
      <c r="B466" s="5"/>
      <c r="D466" s="298" t="s">
        <v>161</v>
      </c>
      <c r="E466" s="297"/>
      <c r="Q466" s="99"/>
      <c r="R466" s="99"/>
      <c r="S466" s="6"/>
    </row>
    <row r="467" spans="2:19" ht="15" customHeight="1" x14ac:dyDescent="0.2">
      <c r="B467" s="5"/>
      <c r="D467" s="292" t="s">
        <v>162</v>
      </c>
      <c r="E467" s="296"/>
      <c r="Q467" s="99"/>
      <c r="R467" s="99"/>
      <c r="S467" s="6"/>
    </row>
    <row r="468" spans="2:19" ht="15" customHeight="1" x14ac:dyDescent="0.2">
      <c r="B468" s="5"/>
      <c r="E468" s="202"/>
      <c r="Q468" s="99"/>
      <c r="R468" s="99"/>
      <c r="S468" s="6"/>
    </row>
    <row r="469" spans="2:19" ht="15" customHeight="1" x14ac:dyDescent="0.2">
      <c r="B469" s="5">
        <v>2</v>
      </c>
      <c r="C469" s="290" t="s">
        <v>361</v>
      </c>
      <c r="D469" s="329" t="s">
        <v>163</v>
      </c>
      <c r="E469" s="297"/>
      <c r="G469" s="290" t="s">
        <v>164</v>
      </c>
      <c r="H469" s="290"/>
      <c r="J469" s="290" t="s">
        <v>153</v>
      </c>
      <c r="K469" s="290"/>
      <c r="L469" s="5"/>
      <c r="M469" s="290" t="s">
        <v>153</v>
      </c>
      <c r="N469" s="290"/>
      <c r="Q469" s="99"/>
      <c r="R469" s="99"/>
      <c r="S469" s="6"/>
    </row>
    <row r="470" spans="2:19" ht="15" customHeight="1" x14ac:dyDescent="0.2">
      <c r="B470" s="5"/>
      <c r="C470" s="290"/>
      <c r="D470" s="297"/>
      <c r="E470" s="297"/>
      <c r="G470" s="290"/>
      <c r="H470" s="290"/>
      <c r="J470" s="290"/>
      <c r="K470" s="290"/>
      <c r="L470" s="5"/>
      <c r="M470" s="290"/>
      <c r="N470" s="290"/>
      <c r="Q470" s="99"/>
      <c r="R470" s="99"/>
      <c r="S470" s="6"/>
    </row>
    <row r="471" spans="2:19" ht="15" customHeight="1" x14ac:dyDescent="0.2">
      <c r="B471" s="5"/>
      <c r="E471" s="202"/>
      <c r="G471" s="204"/>
      <c r="H471" s="204"/>
      <c r="Q471" s="99"/>
      <c r="R471" s="99"/>
      <c r="S471" s="6"/>
    </row>
    <row r="472" spans="2:19" ht="15" customHeight="1" x14ac:dyDescent="0.2">
      <c r="B472" s="5">
        <v>3</v>
      </c>
      <c r="C472" s="336" t="s">
        <v>165</v>
      </c>
      <c r="D472" s="298" t="s">
        <v>166</v>
      </c>
      <c r="E472" s="284"/>
      <c r="G472" s="290" t="s">
        <v>164</v>
      </c>
      <c r="H472" s="290"/>
      <c r="J472" s="290" t="s">
        <v>153</v>
      </c>
      <c r="K472" s="290"/>
      <c r="L472" s="5"/>
      <c r="M472" s="290" t="s">
        <v>153</v>
      </c>
      <c r="N472" s="290"/>
      <c r="Q472" s="99"/>
      <c r="R472" s="99"/>
      <c r="S472" s="6"/>
    </row>
    <row r="473" spans="2:19" ht="15" customHeight="1" x14ac:dyDescent="0.2">
      <c r="B473" s="5"/>
      <c r="C473" s="290"/>
      <c r="D473" s="297"/>
      <c r="E473" s="297"/>
      <c r="G473" s="290"/>
      <c r="H473" s="290"/>
      <c r="J473" s="290"/>
      <c r="K473" s="290"/>
      <c r="L473" s="5"/>
      <c r="M473" s="290"/>
      <c r="N473" s="290"/>
      <c r="Q473" s="99"/>
      <c r="R473" s="99"/>
      <c r="S473" s="6"/>
    </row>
    <row r="474" spans="2:19" ht="15" customHeight="1" x14ac:dyDescent="0.2">
      <c r="B474" s="5"/>
      <c r="C474" s="51"/>
      <c r="Q474" s="99"/>
      <c r="R474" s="99"/>
      <c r="S474" s="6"/>
    </row>
    <row r="475" spans="2:19" ht="15" customHeight="1" x14ac:dyDescent="0.2">
      <c r="B475" s="5">
        <v>4</v>
      </c>
      <c r="C475" s="294" t="s">
        <v>151</v>
      </c>
      <c r="D475" s="290" t="s">
        <v>167</v>
      </c>
      <c r="E475" s="290"/>
      <c r="G475" s="290" t="s">
        <v>168</v>
      </c>
      <c r="H475" s="290"/>
      <c r="J475" s="290" t="s">
        <v>168</v>
      </c>
      <c r="K475" s="290"/>
      <c r="M475" s="290" t="s">
        <v>168</v>
      </c>
      <c r="N475" s="290"/>
      <c r="Q475" s="99"/>
      <c r="R475" s="99"/>
      <c r="S475" s="6"/>
    </row>
    <row r="476" spans="2:19" ht="15" customHeight="1" x14ac:dyDescent="0.2">
      <c r="B476" s="5"/>
      <c r="C476" s="290"/>
      <c r="D476" s="290"/>
      <c r="E476" s="290"/>
      <c r="G476" s="290"/>
      <c r="H476" s="290"/>
      <c r="J476" s="290"/>
      <c r="K476" s="290"/>
      <c r="M476" s="290"/>
      <c r="N476" s="290"/>
      <c r="Q476" s="99"/>
      <c r="R476" s="99"/>
      <c r="S476" s="6"/>
    </row>
    <row r="477" spans="2:19" ht="15" customHeight="1" x14ac:dyDescent="0.2">
      <c r="B477" s="5"/>
      <c r="D477" s="290"/>
      <c r="E477" s="290"/>
      <c r="G477" s="290"/>
      <c r="H477" s="290"/>
      <c r="J477" s="290"/>
      <c r="K477" s="290"/>
      <c r="M477" s="290"/>
      <c r="N477" s="290"/>
      <c r="Q477" s="99"/>
      <c r="R477" s="99"/>
      <c r="S477" s="6"/>
    </row>
    <row r="478" spans="2:19" ht="15" customHeight="1" x14ac:dyDescent="0.2">
      <c r="B478" s="5"/>
      <c r="G478" s="5"/>
      <c r="J478" s="5"/>
      <c r="M478" s="5"/>
      <c r="Q478" s="99"/>
      <c r="R478" s="99"/>
      <c r="S478" s="6"/>
    </row>
    <row r="479" spans="2:19" ht="15" customHeight="1" x14ac:dyDescent="0.2">
      <c r="B479" s="5"/>
      <c r="C479" s="85" t="s">
        <v>362</v>
      </c>
      <c r="D479" s="86"/>
      <c r="E479" s="86"/>
      <c r="F479" s="86"/>
      <c r="G479" s="93"/>
      <c r="H479" s="86"/>
      <c r="I479" s="86"/>
      <c r="J479" s="93"/>
      <c r="K479" s="86"/>
      <c r="L479" s="86"/>
      <c r="M479" s="93"/>
      <c r="N479" s="86"/>
      <c r="Q479" s="99"/>
      <c r="R479" s="99"/>
      <c r="S479" s="6"/>
    </row>
    <row r="480" spans="2:19" ht="15" customHeight="1" x14ac:dyDescent="0.2">
      <c r="B480" s="5"/>
      <c r="C480" s="74"/>
      <c r="D480" s="74"/>
      <c r="E480" s="74"/>
      <c r="F480" s="74"/>
      <c r="G480" s="74"/>
      <c r="H480" s="74"/>
      <c r="I480" s="74"/>
      <c r="J480" s="74"/>
      <c r="K480" s="74"/>
      <c r="L480" s="74"/>
      <c r="M480" s="74"/>
      <c r="N480" s="74"/>
      <c r="Q480" s="99"/>
      <c r="R480" s="99"/>
      <c r="S480" s="6"/>
    </row>
    <row r="481" spans="2:19" ht="15" customHeight="1" x14ac:dyDescent="0.2">
      <c r="B481" s="5">
        <v>1</v>
      </c>
      <c r="C481" s="1" t="s">
        <v>169</v>
      </c>
      <c r="E481" s="1" t="s">
        <v>498</v>
      </c>
      <c r="Q481" s="99"/>
      <c r="R481" s="99"/>
      <c r="S481" s="6"/>
    </row>
    <row r="482" spans="2:19" ht="15" customHeight="1" x14ac:dyDescent="0.2">
      <c r="B482" s="5"/>
      <c r="E482" s="1" t="s">
        <v>171</v>
      </c>
      <c r="Q482" s="99"/>
      <c r="R482" s="99"/>
      <c r="S482" s="6"/>
    </row>
    <row r="483" spans="2:19" ht="15" customHeight="1" x14ac:dyDescent="0.2">
      <c r="B483" s="5"/>
      <c r="E483" s="1" t="s">
        <v>499</v>
      </c>
      <c r="Q483" s="99"/>
      <c r="R483" s="99"/>
      <c r="S483" s="6"/>
    </row>
    <row r="484" spans="2:19" ht="15" customHeight="1" x14ac:dyDescent="0.2">
      <c r="B484" s="5"/>
      <c r="E484" s="1" t="s">
        <v>170</v>
      </c>
    </row>
    <row r="485" spans="2:19" ht="15" customHeight="1" x14ac:dyDescent="0.2">
      <c r="B485" s="5"/>
    </row>
    <row r="486" spans="2:19" ht="15" customHeight="1" x14ac:dyDescent="0.2">
      <c r="B486" s="5">
        <v>2</v>
      </c>
      <c r="C486" s="1" t="s">
        <v>172</v>
      </c>
      <c r="E486" s="1" t="s">
        <v>173</v>
      </c>
    </row>
    <row r="487" spans="2:19" ht="15" customHeight="1" x14ac:dyDescent="0.2">
      <c r="B487" s="5"/>
      <c r="E487" s="1" t="s">
        <v>174</v>
      </c>
    </row>
    <row r="488" spans="2:19" ht="15" customHeight="1" x14ac:dyDescent="0.2">
      <c r="B488" s="5"/>
    </row>
    <row r="489" spans="2:19" ht="15" customHeight="1" x14ac:dyDescent="0.2">
      <c r="B489" s="5">
        <v>3</v>
      </c>
      <c r="C489" s="1" t="s">
        <v>502</v>
      </c>
      <c r="E489" s="1" t="s">
        <v>503</v>
      </c>
    </row>
    <row r="490" spans="2:19" ht="15" customHeight="1" x14ac:dyDescent="0.2">
      <c r="B490" s="5"/>
    </row>
    <row r="491" spans="2:19" ht="15" customHeight="1" x14ac:dyDescent="0.2">
      <c r="B491" s="5">
        <v>4</v>
      </c>
      <c r="C491" s="1" t="s">
        <v>175</v>
      </c>
      <c r="E491" s="1" t="s">
        <v>176</v>
      </c>
    </row>
    <row r="492" spans="2:19" ht="15" customHeight="1" x14ac:dyDescent="0.2">
      <c r="B492" s="5"/>
    </row>
    <row r="493" spans="2:19" ht="15" customHeight="1" x14ac:dyDescent="0.2">
      <c r="B493" s="5">
        <v>5</v>
      </c>
      <c r="C493" s="1" t="s">
        <v>504</v>
      </c>
      <c r="E493" s="1" t="s">
        <v>177</v>
      </c>
    </row>
    <row r="494" spans="2:19" x14ac:dyDescent="0.2">
      <c r="B494" s="5"/>
    </row>
    <row r="495" spans="2:19" x14ac:dyDescent="0.2">
      <c r="B495" s="5"/>
    </row>
    <row r="496" spans="2:19" x14ac:dyDescent="0.2">
      <c r="B496" s="5"/>
    </row>
    <row r="497" spans="1:16" x14ac:dyDescent="0.2">
      <c r="B497" s="5"/>
    </row>
    <row r="498" spans="1:16" x14ac:dyDescent="0.2">
      <c r="B498" s="5"/>
    </row>
    <row r="499" spans="1:16" x14ac:dyDescent="0.2">
      <c r="B499" s="5"/>
    </row>
    <row r="503" spans="1:16" x14ac:dyDescent="0.2">
      <c r="A503" s="171"/>
      <c r="B503" s="171"/>
      <c r="C503" s="279" t="s">
        <v>507</v>
      </c>
      <c r="D503" s="337"/>
      <c r="E503" s="337"/>
      <c r="F503" s="337"/>
      <c r="G503" s="337"/>
      <c r="H503" s="337"/>
      <c r="I503" s="337"/>
      <c r="J503" s="337"/>
      <c r="K503" s="337"/>
      <c r="L503" s="337"/>
      <c r="M503" s="337"/>
      <c r="N503" s="338"/>
      <c r="O503" s="338"/>
      <c r="P503" s="338"/>
    </row>
    <row r="504" spans="1:16" x14ac:dyDescent="0.2">
      <c r="A504" s="171"/>
      <c r="B504" s="171"/>
      <c r="C504" s="337"/>
      <c r="D504" s="337"/>
      <c r="E504" s="337"/>
      <c r="F504" s="337"/>
      <c r="G504" s="337"/>
      <c r="H504" s="337"/>
      <c r="I504" s="337"/>
      <c r="J504" s="337"/>
      <c r="K504" s="337"/>
      <c r="L504" s="337"/>
      <c r="M504" s="337"/>
      <c r="N504" s="338"/>
      <c r="O504" s="338"/>
      <c r="P504" s="338"/>
    </row>
    <row r="505" spans="1:16" ht="5.0999999999999996" customHeight="1" x14ac:dyDescent="0.2"/>
    <row r="506" spans="1:16" x14ac:dyDescent="0.2">
      <c r="C506" s="170"/>
      <c r="D506" s="170"/>
      <c r="E506" s="170"/>
      <c r="F506" s="170"/>
      <c r="G506" s="170"/>
      <c r="H506" s="170"/>
      <c r="I506" s="170"/>
      <c r="J506" s="170"/>
      <c r="K506" s="170"/>
      <c r="L506" s="170"/>
      <c r="M506" s="170"/>
      <c r="N506" s="170"/>
      <c r="O506" s="170"/>
      <c r="P506" s="170"/>
    </row>
    <row r="508" spans="1:16" x14ac:dyDescent="0.2">
      <c r="C508" s="71" t="s">
        <v>506</v>
      </c>
      <c r="D508" s="72"/>
      <c r="E508" s="333" t="s">
        <v>178</v>
      </c>
      <c r="F508" s="335"/>
      <c r="G508" s="333" t="s">
        <v>179</v>
      </c>
      <c r="H508" s="335"/>
      <c r="I508" s="333" t="s">
        <v>180</v>
      </c>
      <c r="J508" s="335"/>
      <c r="K508" s="333" t="s">
        <v>181</v>
      </c>
      <c r="L508" s="334"/>
      <c r="M508" s="333" t="s">
        <v>273</v>
      </c>
      <c r="N508" s="334"/>
      <c r="O508" s="333" t="s">
        <v>274</v>
      </c>
      <c r="P508" s="334"/>
    </row>
    <row r="509" spans="1:16" x14ac:dyDescent="0.2">
      <c r="C509" s="36" t="s">
        <v>342</v>
      </c>
      <c r="D509" s="34"/>
      <c r="E509" s="70" t="s">
        <v>182</v>
      </c>
      <c r="F509" s="70" t="s">
        <v>183</v>
      </c>
      <c r="G509" s="70" t="s">
        <v>182</v>
      </c>
      <c r="H509" s="70" t="s">
        <v>183</v>
      </c>
      <c r="I509" s="70" t="s">
        <v>182</v>
      </c>
      <c r="J509" s="70" t="s">
        <v>183</v>
      </c>
      <c r="K509" s="70" t="s">
        <v>182</v>
      </c>
      <c r="L509" s="70" t="s">
        <v>183</v>
      </c>
      <c r="M509" s="70" t="s">
        <v>182</v>
      </c>
      <c r="N509" s="70" t="s">
        <v>183</v>
      </c>
      <c r="O509" s="70" t="s">
        <v>182</v>
      </c>
      <c r="P509" s="70" t="s">
        <v>183</v>
      </c>
    </row>
    <row r="510" spans="1:16" x14ac:dyDescent="0.2">
      <c r="C510" s="35" t="s">
        <v>185</v>
      </c>
      <c r="D510" s="33"/>
      <c r="E510" s="66"/>
      <c r="F510" s="66"/>
      <c r="G510" s="66"/>
      <c r="H510" s="66"/>
      <c r="I510" s="66"/>
      <c r="J510" s="66"/>
      <c r="K510" s="66"/>
      <c r="L510" s="66"/>
      <c r="M510" s="66"/>
      <c r="N510" s="66"/>
      <c r="O510" s="66"/>
      <c r="P510" s="66"/>
    </row>
    <row r="511" spans="1:16" ht="24" x14ac:dyDescent="0.2">
      <c r="C511" s="38" t="s">
        <v>184</v>
      </c>
      <c r="D511" s="33"/>
      <c r="E511" s="66"/>
      <c r="F511" s="66"/>
      <c r="G511" s="66"/>
      <c r="H511" s="66"/>
      <c r="I511" s="66"/>
      <c r="J511" s="66"/>
      <c r="K511" s="66"/>
      <c r="L511" s="66"/>
      <c r="M511" s="66"/>
      <c r="N511" s="66"/>
      <c r="O511" s="66"/>
      <c r="P511" s="66"/>
    </row>
    <row r="512" spans="1:16" x14ac:dyDescent="0.2">
      <c r="C512" s="35" t="s">
        <v>186</v>
      </c>
      <c r="D512" s="33"/>
      <c r="E512" s="66"/>
      <c r="F512" s="66"/>
      <c r="G512" s="66"/>
      <c r="H512" s="66"/>
      <c r="I512" s="66"/>
      <c r="J512" s="66"/>
      <c r="K512" s="66"/>
      <c r="L512" s="66"/>
      <c r="M512" s="66"/>
      <c r="N512" s="66"/>
      <c r="O512" s="66"/>
      <c r="P512" s="66"/>
    </row>
    <row r="513" spans="1:16" ht="24" x14ac:dyDescent="0.2">
      <c r="C513" s="38" t="s">
        <v>184</v>
      </c>
      <c r="D513" s="33"/>
      <c r="E513" s="66"/>
      <c r="F513" s="66"/>
      <c r="G513" s="66"/>
      <c r="H513" s="66"/>
      <c r="I513" s="66"/>
      <c r="J513" s="66"/>
      <c r="K513" s="66"/>
      <c r="L513" s="66"/>
      <c r="M513" s="66"/>
      <c r="N513" s="66"/>
      <c r="O513" s="66"/>
      <c r="P513" s="66"/>
    </row>
    <row r="514" spans="1:16" ht="24" x14ac:dyDescent="0.2">
      <c r="C514" s="36" t="s">
        <v>187</v>
      </c>
      <c r="D514" s="34"/>
      <c r="E514" s="70"/>
      <c r="F514" s="70"/>
      <c r="G514" s="70"/>
      <c r="H514" s="70"/>
      <c r="I514" s="70"/>
      <c r="J514" s="70"/>
      <c r="K514" s="70"/>
      <c r="L514" s="70"/>
      <c r="M514" s="70"/>
      <c r="N514" s="70"/>
      <c r="O514" s="70"/>
      <c r="P514" s="70"/>
    </row>
    <row r="515" spans="1:16" x14ac:dyDescent="0.2">
      <c r="C515" s="37">
        <v>1</v>
      </c>
      <c r="D515" s="33"/>
      <c r="E515" s="66"/>
      <c r="F515" s="66"/>
      <c r="G515" s="66"/>
      <c r="H515" s="66"/>
      <c r="I515" s="66"/>
      <c r="J515" s="66"/>
      <c r="K515" s="66"/>
      <c r="L515" s="66"/>
      <c r="M515" s="66"/>
      <c r="N515" s="66"/>
      <c r="O515" s="66"/>
      <c r="P515" s="66"/>
    </row>
    <row r="516" spans="1:16" x14ac:dyDescent="0.2">
      <c r="C516" s="37">
        <v>2</v>
      </c>
      <c r="D516" s="33"/>
      <c r="E516" s="66"/>
      <c r="F516" s="66"/>
      <c r="G516" s="66"/>
      <c r="H516" s="66"/>
      <c r="I516" s="66"/>
      <c r="J516" s="66"/>
      <c r="K516" s="66"/>
      <c r="L516" s="66"/>
      <c r="M516" s="66"/>
      <c r="N516" s="66"/>
      <c r="O516" s="66"/>
      <c r="P516" s="66"/>
    </row>
    <row r="517" spans="1:16" x14ac:dyDescent="0.2">
      <c r="C517" s="37">
        <v>3</v>
      </c>
      <c r="D517" s="33"/>
      <c r="E517" s="66"/>
      <c r="F517" s="66"/>
      <c r="G517" s="66"/>
      <c r="H517" s="66"/>
      <c r="I517" s="66"/>
      <c r="J517" s="66"/>
      <c r="K517" s="66"/>
      <c r="L517" s="66"/>
      <c r="M517" s="66"/>
      <c r="N517" s="66"/>
      <c r="O517" s="66"/>
      <c r="P517" s="66"/>
    </row>
    <row r="518" spans="1:16" x14ac:dyDescent="0.2">
      <c r="C518" s="37">
        <v>4</v>
      </c>
      <c r="D518" s="33"/>
      <c r="E518" s="66"/>
      <c r="F518" s="66"/>
      <c r="G518" s="66"/>
      <c r="H518" s="66"/>
      <c r="I518" s="66"/>
      <c r="J518" s="66"/>
      <c r="K518" s="66"/>
      <c r="L518" s="66"/>
      <c r="M518" s="66"/>
      <c r="N518" s="66"/>
      <c r="O518" s="66"/>
      <c r="P518" s="66"/>
    </row>
    <row r="519" spans="1:16" x14ac:dyDescent="0.2">
      <c r="C519" s="37">
        <v>5</v>
      </c>
      <c r="D519" s="33"/>
      <c r="E519" s="66"/>
      <c r="F519" s="66"/>
      <c r="G519" s="66"/>
      <c r="H519" s="66"/>
      <c r="I519" s="66"/>
      <c r="J519" s="66"/>
      <c r="K519" s="66"/>
      <c r="L519" s="66"/>
      <c r="M519" s="66"/>
      <c r="N519" s="66"/>
      <c r="O519" s="66"/>
      <c r="P519" s="66"/>
    </row>
    <row r="520" spans="1:16" x14ac:dyDescent="0.2">
      <c r="A520" s="2"/>
      <c r="B520" s="2"/>
      <c r="C520" s="37">
        <v>6</v>
      </c>
      <c r="D520" s="33"/>
      <c r="E520" s="66"/>
      <c r="F520" s="66"/>
      <c r="G520" s="66"/>
      <c r="H520" s="66"/>
      <c r="I520" s="66"/>
      <c r="J520" s="66"/>
      <c r="K520" s="66"/>
      <c r="L520" s="66"/>
      <c r="M520" s="66"/>
      <c r="N520" s="66"/>
      <c r="O520" s="66"/>
      <c r="P520" s="66"/>
    </row>
    <row r="521" spans="1:16" x14ac:dyDescent="0.2">
      <c r="C521" s="37">
        <v>7</v>
      </c>
      <c r="D521" s="33"/>
      <c r="E521" s="66"/>
      <c r="F521" s="66"/>
      <c r="G521" s="66"/>
      <c r="H521" s="66"/>
      <c r="I521" s="66"/>
      <c r="J521" s="66"/>
      <c r="K521" s="66"/>
      <c r="L521" s="66"/>
      <c r="M521" s="66"/>
      <c r="N521" s="66"/>
      <c r="O521" s="66"/>
      <c r="P521" s="66"/>
    </row>
    <row r="522" spans="1:16" x14ac:dyDescent="0.2">
      <c r="C522" s="37">
        <v>8</v>
      </c>
      <c r="D522" s="33"/>
      <c r="E522" s="66"/>
      <c r="F522" s="66"/>
      <c r="G522" s="66"/>
      <c r="H522" s="66"/>
      <c r="I522" s="66"/>
      <c r="J522" s="66"/>
      <c r="K522" s="66"/>
      <c r="L522" s="66"/>
      <c r="M522" s="66"/>
      <c r="N522" s="66"/>
      <c r="O522" s="66"/>
      <c r="P522" s="66"/>
    </row>
    <row r="523" spans="1:16" x14ac:dyDescent="0.2">
      <c r="C523" s="37">
        <v>9</v>
      </c>
      <c r="D523" s="33"/>
      <c r="E523" s="66"/>
      <c r="F523" s="66"/>
      <c r="G523" s="66"/>
      <c r="H523" s="66"/>
      <c r="I523" s="66"/>
      <c r="J523" s="66"/>
      <c r="K523" s="66"/>
      <c r="L523" s="66"/>
      <c r="M523" s="66"/>
      <c r="N523" s="66"/>
      <c r="O523" s="66"/>
      <c r="P523" s="66"/>
    </row>
    <row r="524" spans="1:16" x14ac:dyDescent="0.2">
      <c r="C524" s="37">
        <v>10</v>
      </c>
      <c r="D524" s="33"/>
      <c r="E524" s="66"/>
      <c r="F524" s="66"/>
      <c r="G524" s="66"/>
      <c r="H524" s="66"/>
      <c r="I524" s="66"/>
      <c r="J524" s="66"/>
      <c r="K524" s="66"/>
      <c r="L524" s="66"/>
      <c r="M524" s="66"/>
      <c r="N524" s="66"/>
      <c r="O524" s="66"/>
      <c r="P524" s="66"/>
    </row>
    <row r="525" spans="1:16" ht="24" x14ac:dyDescent="0.2">
      <c r="A525" s="2"/>
      <c r="B525" s="2"/>
      <c r="C525" s="36" t="s">
        <v>188</v>
      </c>
      <c r="D525" s="34"/>
      <c r="E525" s="73"/>
      <c r="F525" s="73"/>
      <c r="G525" s="73"/>
      <c r="H525" s="73"/>
      <c r="I525" s="73"/>
      <c r="J525" s="73"/>
      <c r="K525" s="73"/>
      <c r="L525" s="73"/>
      <c r="M525" s="73"/>
      <c r="N525" s="73"/>
      <c r="O525" s="73"/>
      <c r="P525" s="73"/>
    </row>
    <row r="526" spans="1:16" x14ac:dyDescent="0.2">
      <c r="C526" s="37">
        <v>1</v>
      </c>
      <c r="D526" s="2"/>
      <c r="E526" s="66"/>
      <c r="F526" s="66"/>
      <c r="G526" s="66"/>
      <c r="H526" s="66"/>
      <c r="I526" s="66"/>
      <c r="J526" s="66"/>
      <c r="K526" s="66"/>
      <c r="L526" s="66"/>
      <c r="M526" s="66"/>
      <c r="N526" s="66"/>
      <c r="O526" s="66"/>
      <c r="P526" s="66"/>
    </row>
    <row r="527" spans="1:16" x14ac:dyDescent="0.2">
      <c r="C527" s="37">
        <v>2</v>
      </c>
      <c r="E527" s="66"/>
      <c r="F527" s="66"/>
      <c r="G527" s="66"/>
      <c r="H527" s="66"/>
      <c r="I527" s="66"/>
      <c r="J527" s="66"/>
      <c r="K527" s="66"/>
      <c r="L527" s="66"/>
      <c r="M527" s="66"/>
      <c r="N527" s="66"/>
      <c r="O527" s="66"/>
      <c r="P527" s="66"/>
    </row>
    <row r="528" spans="1:16" x14ac:dyDescent="0.2">
      <c r="C528" s="37">
        <v>3</v>
      </c>
      <c r="E528" s="66"/>
      <c r="F528" s="66"/>
      <c r="G528" s="66"/>
      <c r="H528" s="66"/>
      <c r="I528" s="66"/>
      <c r="J528" s="66"/>
      <c r="K528" s="66"/>
      <c r="L528" s="66"/>
      <c r="M528" s="66"/>
      <c r="N528" s="66"/>
      <c r="O528" s="66"/>
      <c r="P528" s="66"/>
    </row>
    <row r="529" spans="3:16" x14ac:dyDescent="0.2">
      <c r="C529" s="37">
        <v>4</v>
      </c>
      <c r="E529" s="66"/>
      <c r="F529" s="66"/>
      <c r="G529" s="66"/>
      <c r="H529" s="66"/>
      <c r="I529" s="66"/>
      <c r="J529" s="66"/>
      <c r="K529" s="66"/>
      <c r="L529" s="66"/>
      <c r="M529" s="66"/>
      <c r="N529" s="66"/>
      <c r="O529" s="66"/>
      <c r="P529" s="66"/>
    </row>
    <row r="530" spans="3:16" x14ac:dyDescent="0.2">
      <c r="C530" s="37">
        <v>5</v>
      </c>
      <c r="E530" s="66"/>
      <c r="F530" s="66"/>
      <c r="G530" s="66"/>
      <c r="H530" s="66"/>
      <c r="I530" s="66"/>
      <c r="J530" s="66"/>
      <c r="K530" s="66"/>
      <c r="L530" s="66"/>
      <c r="M530" s="66"/>
      <c r="N530" s="66"/>
      <c r="O530" s="66"/>
      <c r="P530" s="66"/>
    </row>
    <row r="531" spans="3:16" x14ac:dyDescent="0.2">
      <c r="C531" s="37">
        <v>6</v>
      </c>
      <c r="E531" s="66"/>
      <c r="F531" s="66"/>
      <c r="G531" s="66"/>
      <c r="H531" s="66"/>
      <c r="I531" s="66"/>
      <c r="J531" s="66"/>
      <c r="K531" s="66"/>
      <c r="L531" s="66"/>
      <c r="M531" s="66"/>
      <c r="N531" s="66"/>
      <c r="O531" s="66"/>
      <c r="P531" s="66"/>
    </row>
    <row r="532" spans="3:16" x14ac:dyDescent="0.2">
      <c r="C532" s="37">
        <v>7</v>
      </c>
      <c r="E532" s="66"/>
      <c r="F532" s="66"/>
      <c r="G532" s="66"/>
      <c r="H532" s="66"/>
      <c r="I532" s="66"/>
      <c r="J532" s="66"/>
      <c r="K532" s="66"/>
      <c r="L532" s="66"/>
      <c r="M532" s="66"/>
      <c r="N532" s="66"/>
      <c r="O532" s="66"/>
      <c r="P532" s="66"/>
    </row>
    <row r="533" spans="3:16" x14ac:dyDescent="0.2">
      <c r="C533" s="37">
        <v>8</v>
      </c>
      <c r="E533" s="66"/>
      <c r="F533" s="66"/>
      <c r="G533" s="66"/>
      <c r="H533" s="66"/>
      <c r="I533" s="66"/>
      <c r="J533" s="66"/>
      <c r="K533" s="66"/>
      <c r="L533" s="66"/>
      <c r="M533" s="66"/>
      <c r="N533" s="66"/>
      <c r="O533" s="66"/>
      <c r="P533" s="66"/>
    </row>
    <row r="534" spans="3:16" x14ac:dyDescent="0.2">
      <c r="C534" s="37">
        <v>9</v>
      </c>
      <c r="E534" s="66"/>
      <c r="F534" s="66"/>
      <c r="G534" s="66"/>
      <c r="H534" s="66"/>
      <c r="I534" s="66"/>
      <c r="J534" s="66"/>
      <c r="K534" s="66"/>
      <c r="L534" s="66"/>
      <c r="M534" s="66"/>
      <c r="N534" s="66"/>
      <c r="O534" s="66"/>
      <c r="P534" s="66"/>
    </row>
    <row r="535" spans="3:16" x14ac:dyDescent="0.2">
      <c r="C535" s="37">
        <v>10</v>
      </c>
      <c r="E535" s="66"/>
      <c r="F535" s="66"/>
      <c r="G535" s="66"/>
      <c r="H535" s="66"/>
      <c r="I535" s="66"/>
      <c r="J535" s="66"/>
      <c r="K535" s="66"/>
      <c r="L535" s="66"/>
      <c r="M535" s="66"/>
      <c r="N535" s="66"/>
      <c r="O535" s="66"/>
      <c r="P535" s="66"/>
    </row>
    <row r="536" spans="3:16" ht="24" x14ac:dyDescent="0.2">
      <c r="C536" s="36" t="s">
        <v>189</v>
      </c>
      <c r="D536" s="74"/>
      <c r="E536" s="70"/>
      <c r="F536" s="70"/>
      <c r="G536" s="70"/>
      <c r="H536" s="70"/>
      <c r="I536" s="70"/>
      <c r="J536" s="70"/>
      <c r="K536" s="70"/>
      <c r="L536" s="70"/>
      <c r="M536" s="70"/>
      <c r="N536" s="70"/>
      <c r="O536" s="70"/>
      <c r="P536" s="70"/>
    </row>
    <row r="537" spans="3:16" x14ac:dyDescent="0.2">
      <c r="C537" s="37">
        <v>1</v>
      </c>
      <c r="E537" s="66"/>
      <c r="F537" s="66"/>
      <c r="G537" s="66"/>
      <c r="H537" s="66"/>
      <c r="I537" s="66"/>
      <c r="J537" s="66"/>
      <c r="K537" s="66"/>
      <c r="L537" s="66"/>
      <c r="M537" s="66"/>
      <c r="N537" s="66"/>
      <c r="O537" s="66"/>
      <c r="P537" s="66"/>
    </row>
    <row r="538" spans="3:16" x14ac:dyDescent="0.2">
      <c r="C538" s="37">
        <v>2</v>
      </c>
      <c r="E538" s="66"/>
      <c r="F538" s="66"/>
      <c r="G538" s="66"/>
      <c r="H538" s="66"/>
      <c r="I538" s="66"/>
      <c r="J538" s="66"/>
      <c r="K538" s="66"/>
      <c r="L538" s="66"/>
      <c r="M538" s="66"/>
      <c r="N538" s="66"/>
      <c r="O538" s="66"/>
      <c r="P538" s="66"/>
    </row>
    <row r="539" spans="3:16" x14ac:dyDescent="0.2">
      <c r="C539" s="37">
        <v>3</v>
      </c>
      <c r="E539" s="66"/>
      <c r="F539" s="66"/>
      <c r="G539" s="66"/>
      <c r="H539" s="66"/>
      <c r="I539" s="66"/>
      <c r="J539" s="66"/>
      <c r="K539" s="66"/>
      <c r="L539" s="66"/>
      <c r="M539" s="66"/>
      <c r="N539" s="66"/>
      <c r="O539" s="66"/>
      <c r="P539" s="66"/>
    </row>
    <row r="540" spans="3:16" x14ac:dyDescent="0.2">
      <c r="C540" s="37">
        <v>4</v>
      </c>
      <c r="E540" s="66"/>
      <c r="F540" s="66"/>
      <c r="G540" s="66"/>
      <c r="H540" s="66"/>
      <c r="I540" s="66"/>
      <c r="J540" s="66"/>
      <c r="K540" s="66"/>
      <c r="L540" s="66"/>
      <c r="M540" s="66"/>
      <c r="N540" s="66"/>
      <c r="O540" s="66"/>
      <c r="P540" s="66"/>
    </row>
    <row r="541" spans="3:16" x14ac:dyDescent="0.2">
      <c r="C541" s="37">
        <v>5</v>
      </c>
      <c r="E541" s="27"/>
      <c r="F541" s="27"/>
      <c r="G541" s="27"/>
      <c r="H541" s="27"/>
      <c r="I541" s="27"/>
      <c r="J541" s="27"/>
      <c r="K541" s="27"/>
      <c r="L541" s="27"/>
      <c r="M541" s="27"/>
      <c r="N541" s="27"/>
      <c r="O541" s="27"/>
      <c r="P541" s="27"/>
    </row>
    <row r="542" spans="3:16" x14ac:dyDescent="0.2">
      <c r="C542" s="37">
        <v>6</v>
      </c>
      <c r="E542" s="27"/>
      <c r="F542" s="27"/>
      <c r="G542" s="27"/>
      <c r="H542" s="27"/>
      <c r="I542" s="27"/>
      <c r="J542" s="27"/>
      <c r="K542" s="27"/>
      <c r="L542" s="27"/>
      <c r="M542" s="27"/>
      <c r="N542" s="27"/>
      <c r="O542" s="27"/>
      <c r="P542" s="27"/>
    </row>
    <row r="543" spans="3:16" x14ac:dyDescent="0.2">
      <c r="C543" s="37">
        <v>7</v>
      </c>
      <c r="E543" s="27"/>
      <c r="F543" s="27"/>
      <c r="G543" s="27"/>
      <c r="H543" s="27"/>
      <c r="I543" s="27"/>
      <c r="J543" s="27"/>
      <c r="K543" s="27"/>
      <c r="L543" s="27"/>
      <c r="M543" s="27"/>
      <c r="N543" s="27"/>
      <c r="O543" s="27"/>
      <c r="P543" s="27"/>
    </row>
    <row r="544" spans="3:16" x14ac:dyDescent="0.2">
      <c r="C544" s="37">
        <v>8</v>
      </c>
      <c r="E544" s="27"/>
      <c r="F544" s="27"/>
      <c r="G544" s="27"/>
      <c r="H544" s="27"/>
      <c r="I544" s="27"/>
      <c r="J544" s="27"/>
      <c r="K544" s="27"/>
      <c r="L544" s="27"/>
      <c r="M544" s="27"/>
      <c r="N544" s="27"/>
      <c r="O544" s="27"/>
      <c r="P544" s="27"/>
    </row>
    <row r="545" spans="1:19" x14ac:dyDescent="0.2">
      <c r="C545" s="37">
        <v>9</v>
      </c>
      <c r="E545" s="27"/>
      <c r="F545" s="27"/>
      <c r="G545" s="27"/>
      <c r="H545" s="27"/>
      <c r="I545" s="27"/>
      <c r="J545" s="27"/>
      <c r="K545" s="27"/>
      <c r="L545" s="27"/>
      <c r="M545" s="27"/>
      <c r="N545" s="27"/>
      <c r="O545" s="27"/>
      <c r="P545" s="27"/>
    </row>
    <row r="546" spans="1:19" x14ac:dyDescent="0.2">
      <c r="C546" s="37">
        <v>10</v>
      </c>
      <c r="E546" s="27"/>
      <c r="F546" s="27"/>
      <c r="G546" s="27"/>
      <c r="H546" s="27"/>
      <c r="I546" s="27"/>
      <c r="J546" s="27"/>
      <c r="K546" s="27"/>
      <c r="L546" s="27"/>
      <c r="M546" s="27"/>
      <c r="N546" s="27"/>
      <c r="O546" s="27"/>
      <c r="P546" s="27"/>
    </row>
    <row r="547" spans="1:19" s="2" customFormat="1" x14ac:dyDescent="0.2">
      <c r="A547" s="6"/>
      <c r="B547" s="6"/>
      <c r="C547" s="208"/>
      <c r="D547" s="6"/>
      <c r="E547" s="164"/>
      <c r="F547" s="164"/>
      <c r="G547" s="164"/>
      <c r="H547" s="164"/>
      <c r="I547" s="164"/>
      <c r="J547" s="164"/>
      <c r="K547" s="164"/>
      <c r="L547" s="164"/>
      <c r="M547" s="164"/>
      <c r="N547" s="164"/>
      <c r="O547" s="164"/>
      <c r="P547" s="164"/>
      <c r="Q547" s="6"/>
      <c r="R547" s="6"/>
      <c r="S547" s="6"/>
    </row>
    <row r="548" spans="1:19" s="2" customFormat="1" x14ac:dyDescent="0.2">
      <c r="A548" s="6"/>
      <c r="B548" s="6"/>
      <c r="C548" s="209"/>
      <c r="D548" s="6"/>
      <c r="E548" s="7"/>
      <c r="F548" s="7"/>
      <c r="G548" s="7"/>
      <c r="H548" s="7"/>
      <c r="I548" s="7"/>
      <c r="J548" s="7"/>
      <c r="K548" s="7"/>
      <c r="L548" s="7"/>
      <c r="M548" s="7"/>
      <c r="N548" s="7"/>
      <c r="O548" s="7"/>
      <c r="P548" s="7"/>
      <c r="Q548" s="6"/>
      <c r="R548" s="6"/>
      <c r="S548" s="6"/>
    </row>
    <row r="549" spans="1:19" s="2" customFormat="1" x14ac:dyDescent="0.2">
      <c r="A549" s="6"/>
      <c r="B549" s="6"/>
      <c r="C549" s="210"/>
      <c r="D549" s="6"/>
      <c r="E549" s="211"/>
      <c r="F549" s="211"/>
      <c r="G549" s="211"/>
      <c r="H549" s="211"/>
      <c r="I549" s="211"/>
      <c r="J549" s="211"/>
      <c r="K549" s="211"/>
      <c r="L549" s="211"/>
      <c r="M549" s="211"/>
      <c r="N549" s="211"/>
      <c r="O549" s="211"/>
      <c r="P549" s="211"/>
      <c r="Q549" s="6"/>
      <c r="R549" s="6"/>
      <c r="S549" s="6"/>
    </row>
    <row r="550" spans="1:19" x14ac:dyDescent="0.2">
      <c r="C550" s="71" t="s">
        <v>505</v>
      </c>
      <c r="D550" s="72"/>
      <c r="E550" s="333" t="s">
        <v>178</v>
      </c>
      <c r="F550" s="335"/>
      <c r="G550" s="333" t="s">
        <v>179</v>
      </c>
      <c r="H550" s="335"/>
      <c r="I550" s="333" t="s">
        <v>180</v>
      </c>
      <c r="J550" s="335"/>
      <c r="K550" s="333" t="s">
        <v>181</v>
      </c>
      <c r="L550" s="334"/>
      <c r="M550" s="333" t="s">
        <v>273</v>
      </c>
      <c r="N550" s="334"/>
      <c r="O550" s="333" t="s">
        <v>274</v>
      </c>
      <c r="P550" s="334"/>
    </row>
    <row r="551" spans="1:19" x14ac:dyDescent="0.2">
      <c r="C551" s="207"/>
      <c r="E551" s="172"/>
      <c r="F551" s="172"/>
      <c r="G551" s="172"/>
      <c r="H551" s="172"/>
      <c r="I551" s="172"/>
      <c r="J551" s="172"/>
      <c r="K551" s="172"/>
      <c r="L551" s="172"/>
      <c r="M551" s="172"/>
      <c r="N551" s="172"/>
      <c r="O551" s="172"/>
      <c r="P551" s="172"/>
    </row>
    <row r="552" spans="1:19" ht="24" x14ac:dyDescent="0.2">
      <c r="C552" s="36" t="s">
        <v>339</v>
      </c>
      <c r="D552" s="74"/>
      <c r="E552" s="73"/>
      <c r="F552" s="73"/>
      <c r="G552" s="73"/>
      <c r="H552" s="73"/>
      <c r="I552" s="73"/>
      <c r="J552" s="73"/>
      <c r="K552" s="73"/>
      <c r="L552" s="73"/>
      <c r="M552" s="73"/>
      <c r="N552" s="73"/>
      <c r="O552" s="73"/>
      <c r="P552" s="73"/>
    </row>
    <row r="553" spans="1:19" x14ac:dyDescent="0.2">
      <c r="C553" s="37">
        <v>1</v>
      </c>
      <c r="E553" s="66"/>
      <c r="F553" s="66"/>
      <c r="G553" s="66"/>
      <c r="H553" s="66"/>
      <c r="I553" s="66"/>
      <c r="J553" s="66"/>
      <c r="K553" s="66"/>
      <c r="L553" s="66"/>
      <c r="M553" s="66"/>
      <c r="N553" s="66"/>
      <c r="O553" s="66"/>
      <c r="P553" s="66"/>
    </row>
    <row r="554" spans="1:19" x14ac:dyDescent="0.2">
      <c r="C554" s="37">
        <v>2</v>
      </c>
      <c r="E554" s="66"/>
      <c r="F554" s="66"/>
      <c r="G554" s="66"/>
      <c r="H554" s="66"/>
      <c r="I554" s="66"/>
      <c r="J554" s="66"/>
      <c r="K554" s="66"/>
      <c r="L554" s="66"/>
      <c r="M554" s="66"/>
      <c r="N554" s="66"/>
      <c r="O554" s="66"/>
      <c r="P554" s="66"/>
    </row>
    <row r="555" spans="1:19" x14ac:dyDescent="0.2">
      <c r="C555" s="37">
        <v>3</v>
      </c>
      <c r="E555" s="66"/>
      <c r="F555" s="66"/>
      <c r="G555" s="66"/>
      <c r="H555" s="66"/>
      <c r="I555" s="66"/>
      <c r="J555" s="66"/>
      <c r="K555" s="66"/>
      <c r="L555" s="66"/>
      <c r="M555" s="66"/>
      <c r="N555" s="66"/>
      <c r="O555" s="66"/>
      <c r="P555" s="66"/>
    </row>
    <row r="556" spans="1:19" x14ac:dyDescent="0.2">
      <c r="C556" s="37">
        <v>4</v>
      </c>
      <c r="E556" s="66"/>
      <c r="F556" s="66"/>
      <c r="G556" s="66"/>
      <c r="H556" s="66"/>
      <c r="I556" s="66"/>
      <c r="J556" s="66"/>
      <c r="K556" s="66"/>
      <c r="L556" s="66"/>
      <c r="M556" s="66"/>
      <c r="N556" s="66"/>
      <c r="O556" s="66"/>
      <c r="P556" s="66"/>
    </row>
    <row r="557" spans="1:19" x14ac:dyDescent="0.2">
      <c r="C557" s="37">
        <v>5</v>
      </c>
      <c r="E557" s="66"/>
      <c r="F557" s="66"/>
      <c r="G557" s="66"/>
      <c r="H557" s="66"/>
      <c r="I557" s="66"/>
      <c r="J557" s="66"/>
      <c r="K557" s="66"/>
      <c r="L557" s="66"/>
      <c r="M557" s="66"/>
      <c r="N557" s="66"/>
      <c r="O557" s="66"/>
      <c r="P557" s="66"/>
    </row>
    <row r="558" spans="1:19" x14ac:dyDescent="0.2">
      <c r="C558" s="37">
        <v>6</v>
      </c>
      <c r="E558" s="66"/>
      <c r="F558" s="66"/>
      <c r="G558" s="66"/>
      <c r="H558" s="66"/>
      <c r="I558" s="66"/>
      <c r="J558" s="66"/>
      <c r="K558" s="66"/>
      <c r="L558" s="66"/>
      <c r="M558" s="66"/>
      <c r="N558" s="66"/>
      <c r="O558" s="66"/>
      <c r="P558" s="66"/>
    </row>
    <row r="559" spans="1:19" x14ac:dyDescent="0.2">
      <c r="C559" s="37">
        <v>7</v>
      </c>
      <c r="E559" s="66"/>
      <c r="F559" s="66"/>
      <c r="G559" s="66"/>
      <c r="H559" s="66"/>
      <c r="I559" s="66"/>
      <c r="J559" s="66"/>
      <c r="K559" s="66"/>
      <c r="L559" s="66"/>
      <c r="M559" s="66"/>
      <c r="N559" s="66"/>
      <c r="O559" s="66"/>
      <c r="P559" s="66"/>
    </row>
    <row r="560" spans="1:19" x14ac:dyDescent="0.2">
      <c r="C560" s="37">
        <v>8</v>
      </c>
      <c r="E560" s="66"/>
      <c r="F560" s="66"/>
      <c r="G560" s="66"/>
      <c r="H560" s="66"/>
      <c r="I560" s="66"/>
      <c r="J560" s="66"/>
      <c r="K560" s="66"/>
      <c r="L560" s="66"/>
      <c r="M560" s="66"/>
      <c r="N560" s="66"/>
      <c r="O560" s="66"/>
      <c r="P560" s="66"/>
    </row>
    <row r="561" spans="3:16" x14ac:dyDescent="0.2">
      <c r="C561" s="37">
        <v>9</v>
      </c>
      <c r="E561" s="66"/>
      <c r="F561" s="66"/>
      <c r="G561" s="66"/>
      <c r="H561" s="66"/>
      <c r="I561" s="66"/>
      <c r="J561" s="66"/>
      <c r="K561" s="66"/>
      <c r="L561" s="66"/>
      <c r="M561" s="66"/>
      <c r="N561" s="66"/>
      <c r="O561" s="66"/>
      <c r="P561" s="66"/>
    </row>
    <row r="562" spans="3:16" x14ac:dyDescent="0.2">
      <c r="C562" s="37">
        <v>10</v>
      </c>
      <c r="E562" s="66"/>
      <c r="F562" s="66"/>
      <c r="G562" s="66"/>
      <c r="H562" s="66"/>
      <c r="I562" s="66"/>
      <c r="J562" s="66"/>
      <c r="K562" s="66"/>
      <c r="L562" s="66"/>
      <c r="M562" s="66"/>
      <c r="N562" s="66"/>
      <c r="O562" s="66"/>
      <c r="P562" s="66"/>
    </row>
    <row r="563" spans="3:16" x14ac:dyDescent="0.2">
      <c r="C563" s="37"/>
      <c r="E563" s="66"/>
      <c r="F563" s="66"/>
      <c r="G563" s="66"/>
      <c r="H563" s="66"/>
      <c r="I563" s="66"/>
      <c r="J563" s="66"/>
      <c r="K563" s="66"/>
      <c r="L563" s="66"/>
      <c r="M563" s="66"/>
      <c r="N563" s="66"/>
      <c r="O563" s="66"/>
      <c r="P563" s="66"/>
    </row>
    <row r="564" spans="3:16" ht="24" x14ac:dyDescent="0.2">
      <c r="C564" s="36" t="s">
        <v>340</v>
      </c>
      <c r="D564" s="74"/>
      <c r="E564" s="70"/>
      <c r="F564" s="70"/>
      <c r="G564" s="70"/>
      <c r="H564" s="70"/>
      <c r="I564" s="70"/>
      <c r="J564" s="70"/>
      <c r="K564" s="70"/>
      <c r="L564" s="70"/>
      <c r="M564" s="70"/>
      <c r="N564" s="70"/>
      <c r="O564" s="70"/>
      <c r="P564" s="70"/>
    </row>
    <row r="565" spans="3:16" x14ac:dyDescent="0.2">
      <c r="C565" s="37">
        <v>1</v>
      </c>
      <c r="E565" s="66"/>
      <c r="F565" s="66"/>
      <c r="G565" s="66"/>
      <c r="H565" s="66"/>
      <c r="I565" s="66"/>
      <c r="J565" s="66"/>
      <c r="K565" s="66"/>
      <c r="L565" s="66"/>
      <c r="M565" s="66"/>
      <c r="N565" s="66"/>
      <c r="O565" s="66"/>
      <c r="P565" s="66"/>
    </row>
    <row r="566" spans="3:16" x14ac:dyDescent="0.2">
      <c r="C566" s="37">
        <v>2</v>
      </c>
      <c r="E566" s="66"/>
      <c r="F566" s="66"/>
      <c r="G566" s="66"/>
      <c r="H566" s="66"/>
      <c r="I566" s="66"/>
      <c r="J566" s="66"/>
      <c r="K566" s="66"/>
      <c r="L566" s="66"/>
      <c r="M566" s="66"/>
      <c r="N566" s="66"/>
      <c r="O566" s="66"/>
      <c r="P566" s="66"/>
    </row>
    <row r="567" spans="3:16" x14ac:dyDescent="0.2">
      <c r="C567" s="37">
        <v>3</v>
      </c>
      <c r="E567" s="66"/>
      <c r="F567" s="66"/>
      <c r="G567" s="66"/>
      <c r="H567" s="66"/>
      <c r="I567" s="66"/>
      <c r="J567" s="66"/>
      <c r="K567" s="66"/>
      <c r="L567" s="66"/>
      <c r="M567" s="66"/>
      <c r="N567" s="66"/>
      <c r="O567" s="66"/>
      <c r="P567" s="66"/>
    </row>
    <row r="568" spans="3:16" x14ac:dyDescent="0.2">
      <c r="C568" s="37">
        <v>4</v>
      </c>
      <c r="E568" s="27"/>
      <c r="F568" s="27"/>
      <c r="G568" s="27"/>
      <c r="H568" s="27"/>
      <c r="I568" s="27"/>
      <c r="J568" s="27"/>
      <c r="K568" s="27"/>
      <c r="L568" s="27"/>
      <c r="M568" s="27"/>
      <c r="N568" s="27"/>
      <c r="O568" s="27"/>
      <c r="P568" s="27"/>
    </row>
    <row r="569" spans="3:16" x14ac:dyDescent="0.2">
      <c r="C569" s="37">
        <v>5</v>
      </c>
      <c r="E569" s="27"/>
      <c r="F569" s="27"/>
      <c r="G569" s="27"/>
      <c r="H569" s="27"/>
      <c r="I569" s="27"/>
      <c r="J569" s="27"/>
      <c r="K569" s="27"/>
      <c r="L569" s="27"/>
      <c r="M569" s="27"/>
      <c r="N569" s="27"/>
      <c r="O569" s="27"/>
      <c r="P569" s="27"/>
    </row>
    <row r="570" spans="3:16" x14ac:dyDescent="0.2">
      <c r="C570" s="37">
        <v>6</v>
      </c>
      <c r="E570" s="27"/>
      <c r="F570" s="27"/>
      <c r="G570" s="27"/>
      <c r="H570" s="27"/>
      <c r="I570" s="27"/>
      <c r="J570" s="27"/>
      <c r="K570" s="27"/>
      <c r="L570" s="27"/>
      <c r="M570" s="27"/>
      <c r="N570" s="27"/>
      <c r="O570" s="27"/>
      <c r="P570" s="27"/>
    </row>
    <row r="571" spans="3:16" x14ac:dyDescent="0.2">
      <c r="C571" s="37">
        <v>7</v>
      </c>
      <c r="E571" s="27"/>
      <c r="F571" s="27"/>
      <c r="G571" s="27"/>
      <c r="H571" s="27"/>
      <c r="I571" s="27"/>
      <c r="J571" s="27"/>
      <c r="K571" s="27"/>
      <c r="L571" s="27"/>
      <c r="M571" s="27"/>
      <c r="N571" s="27"/>
      <c r="O571" s="27"/>
      <c r="P571" s="27"/>
    </row>
    <row r="572" spans="3:16" x14ac:dyDescent="0.2">
      <c r="C572" s="37">
        <v>8</v>
      </c>
      <c r="E572" s="27"/>
      <c r="F572" s="27"/>
      <c r="G572" s="27"/>
      <c r="H572" s="27"/>
      <c r="I572" s="27"/>
      <c r="J572" s="27"/>
      <c r="K572" s="27"/>
      <c r="L572" s="27"/>
      <c r="M572" s="27"/>
      <c r="N572" s="27"/>
      <c r="O572" s="27"/>
      <c r="P572" s="27"/>
    </row>
    <row r="573" spans="3:16" x14ac:dyDescent="0.2">
      <c r="C573" s="37">
        <v>9</v>
      </c>
      <c r="E573" s="27"/>
      <c r="F573" s="27"/>
      <c r="G573" s="27"/>
      <c r="H573" s="27"/>
      <c r="I573" s="27"/>
      <c r="J573" s="27"/>
      <c r="K573" s="27"/>
      <c r="L573" s="27"/>
      <c r="M573" s="27"/>
      <c r="N573" s="27"/>
      <c r="O573" s="27"/>
      <c r="P573" s="27"/>
    </row>
    <row r="574" spans="3:16" x14ac:dyDescent="0.2">
      <c r="C574" s="37">
        <v>10</v>
      </c>
      <c r="E574" s="27"/>
      <c r="F574" s="27"/>
      <c r="G574" s="27"/>
      <c r="H574" s="27"/>
      <c r="I574" s="27"/>
      <c r="J574" s="27"/>
      <c r="K574" s="27"/>
      <c r="L574" s="27"/>
      <c r="M574" s="27"/>
      <c r="N574" s="27"/>
      <c r="O574" s="27"/>
      <c r="P574" s="27"/>
    </row>
    <row r="575" spans="3:16" ht="24" x14ac:dyDescent="0.2">
      <c r="C575" s="36" t="s">
        <v>341</v>
      </c>
      <c r="D575" s="74"/>
      <c r="E575" s="73"/>
      <c r="F575" s="73"/>
      <c r="G575" s="73"/>
      <c r="H575" s="73"/>
      <c r="I575" s="73"/>
      <c r="J575" s="73"/>
      <c r="K575" s="73"/>
      <c r="L575" s="73"/>
      <c r="M575" s="73"/>
      <c r="N575" s="73"/>
      <c r="O575" s="73"/>
      <c r="P575" s="73"/>
    </row>
    <row r="576" spans="3:16" x14ac:dyDescent="0.2">
      <c r="C576" s="37">
        <v>1</v>
      </c>
      <c r="E576" s="27"/>
      <c r="F576" s="27"/>
      <c r="G576" s="27"/>
      <c r="H576" s="27"/>
      <c r="I576" s="27"/>
      <c r="J576" s="27"/>
      <c r="K576" s="27"/>
      <c r="L576" s="27"/>
      <c r="M576" s="27"/>
      <c r="N576" s="27"/>
      <c r="O576" s="27"/>
      <c r="P576" s="27"/>
    </row>
    <row r="577" spans="3:16" x14ac:dyDescent="0.2">
      <c r="C577" s="37">
        <v>2</v>
      </c>
      <c r="E577" s="27"/>
      <c r="F577" s="27"/>
      <c r="G577" s="27"/>
      <c r="H577" s="27"/>
      <c r="I577" s="27"/>
      <c r="J577" s="27"/>
      <c r="K577" s="27"/>
      <c r="L577" s="27"/>
      <c r="M577" s="27"/>
      <c r="N577" s="27"/>
      <c r="O577" s="27"/>
      <c r="P577" s="27"/>
    </row>
    <row r="578" spans="3:16" x14ac:dyDescent="0.2">
      <c r="C578" s="37">
        <v>3</v>
      </c>
      <c r="E578" s="27"/>
      <c r="F578" s="27"/>
      <c r="G578" s="27"/>
      <c r="H578" s="27"/>
      <c r="I578" s="27"/>
      <c r="J578" s="27"/>
      <c r="K578" s="27"/>
      <c r="L578" s="27"/>
      <c r="M578" s="27"/>
      <c r="N578" s="27"/>
      <c r="O578" s="27"/>
      <c r="P578" s="27"/>
    </row>
    <row r="579" spans="3:16" x14ac:dyDescent="0.2">
      <c r="C579" s="37">
        <v>4</v>
      </c>
      <c r="E579" s="27"/>
      <c r="F579" s="27"/>
      <c r="G579" s="27"/>
      <c r="H579" s="27"/>
      <c r="I579" s="27"/>
      <c r="J579" s="27"/>
      <c r="K579" s="27"/>
      <c r="L579" s="27"/>
      <c r="M579" s="27"/>
      <c r="N579" s="27"/>
      <c r="O579" s="27"/>
      <c r="P579" s="27"/>
    </row>
    <row r="580" spans="3:16" x14ac:dyDescent="0.2">
      <c r="C580" s="37">
        <v>5</v>
      </c>
      <c r="E580" s="27"/>
      <c r="F580" s="27"/>
      <c r="G580" s="27"/>
      <c r="H580" s="27"/>
      <c r="I580" s="27"/>
      <c r="J580" s="27"/>
      <c r="K580" s="27"/>
      <c r="L580" s="27"/>
      <c r="M580" s="27"/>
      <c r="N580" s="27"/>
      <c r="O580" s="27"/>
      <c r="P580" s="27"/>
    </row>
    <row r="581" spans="3:16" x14ac:dyDescent="0.2">
      <c r="C581" s="37">
        <v>6</v>
      </c>
      <c r="E581" s="27"/>
      <c r="F581" s="27"/>
      <c r="G581" s="27"/>
      <c r="H581" s="27"/>
      <c r="I581" s="27"/>
      <c r="J581" s="27"/>
      <c r="K581" s="27"/>
      <c r="L581" s="27"/>
      <c r="M581" s="27"/>
      <c r="N581" s="27"/>
      <c r="O581" s="27"/>
      <c r="P581" s="27"/>
    </row>
    <row r="582" spans="3:16" x14ac:dyDescent="0.2">
      <c r="C582" s="37">
        <v>7</v>
      </c>
      <c r="E582" s="27"/>
      <c r="F582" s="27"/>
      <c r="G582" s="27"/>
      <c r="H582" s="27"/>
      <c r="I582" s="27"/>
      <c r="J582" s="27"/>
      <c r="K582" s="27"/>
      <c r="L582" s="27"/>
      <c r="M582" s="27"/>
      <c r="N582" s="27"/>
      <c r="O582" s="27"/>
      <c r="P582" s="27"/>
    </row>
    <row r="583" spans="3:16" x14ac:dyDescent="0.2">
      <c r="C583" s="37">
        <v>8</v>
      </c>
      <c r="E583" s="27"/>
      <c r="F583" s="27"/>
      <c r="G583" s="27"/>
      <c r="H583" s="27"/>
      <c r="I583" s="27"/>
      <c r="J583" s="27"/>
      <c r="K583" s="27"/>
      <c r="L583" s="27"/>
      <c r="M583" s="27"/>
      <c r="N583" s="27"/>
      <c r="O583" s="27"/>
      <c r="P583" s="27"/>
    </row>
    <row r="584" spans="3:16" x14ac:dyDescent="0.2">
      <c r="C584" s="37">
        <v>9</v>
      </c>
      <c r="E584" s="27"/>
      <c r="F584" s="27"/>
      <c r="G584" s="27"/>
      <c r="H584" s="27"/>
      <c r="I584" s="27"/>
      <c r="J584" s="27"/>
      <c r="K584" s="27"/>
      <c r="L584" s="27"/>
      <c r="M584" s="27"/>
      <c r="N584" s="27"/>
      <c r="O584" s="27"/>
      <c r="P584" s="27"/>
    </row>
    <row r="585" spans="3:16" x14ac:dyDescent="0.2">
      <c r="C585" s="37">
        <v>10</v>
      </c>
      <c r="E585" s="27"/>
      <c r="F585" s="27"/>
      <c r="G585" s="27"/>
      <c r="H585" s="27"/>
      <c r="I585" s="27"/>
      <c r="J585" s="27"/>
      <c r="K585" s="27"/>
      <c r="L585" s="27"/>
      <c r="M585" s="27"/>
      <c r="N585" s="27"/>
      <c r="O585" s="27"/>
      <c r="P585" s="27"/>
    </row>
  </sheetData>
  <mergeCells count="153">
    <mergeCell ref="O550:P550"/>
    <mergeCell ref="E550:F550"/>
    <mergeCell ref="G550:H550"/>
    <mergeCell ref="I550:J550"/>
    <mergeCell ref="K550:L550"/>
    <mergeCell ref="M550:N550"/>
    <mergeCell ref="C472:C473"/>
    <mergeCell ref="D472:E473"/>
    <mergeCell ref="G472:H473"/>
    <mergeCell ref="J472:K473"/>
    <mergeCell ref="M472:N473"/>
    <mergeCell ref="C475:C476"/>
    <mergeCell ref="D475:E477"/>
    <mergeCell ref="G475:H477"/>
    <mergeCell ref="J475:K477"/>
    <mergeCell ref="M475:N477"/>
    <mergeCell ref="O508:P508"/>
    <mergeCell ref="C503:P504"/>
    <mergeCell ref="E508:F508"/>
    <mergeCell ref="G508:H508"/>
    <mergeCell ref="I508:J508"/>
    <mergeCell ref="K508:L508"/>
    <mergeCell ref="M508:N508"/>
    <mergeCell ref="D464:E464"/>
    <mergeCell ref="C363:N364"/>
    <mergeCell ref="C405:N406"/>
    <mergeCell ref="C450:N451"/>
    <mergeCell ref="G455:M455"/>
    <mergeCell ref="D459:E459"/>
    <mergeCell ref="D466:E466"/>
    <mergeCell ref="D467:E467"/>
    <mergeCell ref="C469:C470"/>
    <mergeCell ref="D469:E470"/>
    <mergeCell ref="G469:H470"/>
    <mergeCell ref="J469:K470"/>
    <mergeCell ref="M469:N470"/>
    <mergeCell ref="E395:F395"/>
    <mergeCell ref="E370:F370"/>
    <mergeCell ref="E371:F371"/>
    <mergeCell ref="E372:F372"/>
    <mergeCell ref="E413:F413"/>
    <mergeCell ref="E433:M433"/>
    <mergeCell ref="E436:N436"/>
    <mergeCell ref="E438:N439"/>
    <mergeCell ref="E440:N441"/>
    <mergeCell ref="D465:E465"/>
    <mergeCell ref="D460:E460"/>
    <mergeCell ref="F267:K267"/>
    <mergeCell ref="C251:E251"/>
    <mergeCell ref="C268:E268"/>
    <mergeCell ref="C269:E269"/>
    <mergeCell ref="C270:E271"/>
    <mergeCell ref="C272:E273"/>
    <mergeCell ref="F272:F273"/>
    <mergeCell ref="G272:G273"/>
    <mergeCell ref="H272:H273"/>
    <mergeCell ref="I272:I273"/>
    <mergeCell ref="J272:J273"/>
    <mergeCell ref="K272:K273"/>
    <mergeCell ref="F268:K268"/>
    <mergeCell ref="F269:K269"/>
    <mergeCell ref="F270:K271"/>
    <mergeCell ref="C222:D222"/>
    <mergeCell ref="C204:K206"/>
    <mergeCell ref="C198:K199"/>
    <mergeCell ref="E214:K214"/>
    <mergeCell ref="E217:K220"/>
    <mergeCell ref="E215:K216"/>
    <mergeCell ref="F209:F210"/>
    <mergeCell ref="J209:J210"/>
    <mergeCell ref="H209:H210"/>
    <mergeCell ref="D461:E461"/>
    <mergeCell ref="G461:H464"/>
    <mergeCell ref="J461:K464"/>
    <mergeCell ref="M461:N464"/>
    <mergeCell ref="D462:E462"/>
    <mergeCell ref="D463:E463"/>
    <mergeCell ref="E30:M31"/>
    <mergeCell ref="E32:M33"/>
    <mergeCell ref="E26:M27"/>
    <mergeCell ref="E34:M34"/>
    <mergeCell ref="E66:F66"/>
    <mergeCell ref="C40:L41"/>
    <mergeCell ref="E28:M29"/>
    <mergeCell ref="K110:K115"/>
    <mergeCell ref="L110:L115"/>
    <mergeCell ref="F251:K251"/>
    <mergeCell ref="F255:K255"/>
    <mergeCell ref="F259:K259"/>
    <mergeCell ref="C48:C50"/>
    <mergeCell ref="C51:C53"/>
    <mergeCell ref="C55:C57"/>
    <mergeCell ref="G110:G115"/>
    <mergeCell ref="C58:C60"/>
    <mergeCell ref="C83:L84"/>
    <mergeCell ref="E16:E17"/>
    <mergeCell ref="F16:F17"/>
    <mergeCell ref="G16:G17"/>
    <mergeCell ref="E23:M25"/>
    <mergeCell ref="M16:M17"/>
    <mergeCell ref="H16:H17"/>
    <mergeCell ref="I16:I17"/>
    <mergeCell ref="J16:J17"/>
    <mergeCell ref="K16:K17"/>
    <mergeCell ref="L16:L17"/>
    <mergeCell ref="C246:K247"/>
    <mergeCell ref="C255:E255"/>
    <mergeCell ref="C259:E259"/>
    <mergeCell ref="C263:E263"/>
    <mergeCell ref="C267:E267"/>
    <mergeCell ref="F252:K252"/>
    <mergeCell ref="F253:K253"/>
    <mergeCell ref="F254:K254"/>
    <mergeCell ref="F256:K256"/>
    <mergeCell ref="F257:K257"/>
    <mergeCell ref="F258:K258"/>
    <mergeCell ref="F260:K260"/>
    <mergeCell ref="F261:K261"/>
    <mergeCell ref="F262:K262"/>
    <mergeCell ref="F264:K264"/>
    <mergeCell ref="F265:K265"/>
    <mergeCell ref="F266:K266"/>
    <mergeCell ref="C260:E260"/>
    <mergeCell ref="C261:E261"/>
    <mergeCell ref="C262:E262"/>
    <mergeCell ref="C264:E264"/>
    <mergeCell ref="C265:E265"/>
    <mergeCell ref="C266:E266"/>
    <mergeCell ref="F263:K263"/>
    <mergeCell ref="A1:N2"/>
    <mergeCell ref="C281:K282"/>
    <mergeCell ref="E337:K338"/>
    <mergeCell ref="E339:K340"/>
    <mergeCell ref="E350:K352"/>
    <mergeCell ref="E348:K349"/>
    <mergeCell ref="E346:K347"/>
    <mergeCell ref="E344:K345"/>
    <mergeCell ref="E342:K343"/>
    <mergeCell ref="E314:K315"/>
    <mergeCell ref="E318:K319"/>
    <mergeCell ref="E325:K326"/>
    <mergeCell ref="E332:K333"/>
    <mergeCell ref="E334:K335"/>
    <mergeCell ref="E303:K304"/>
    <mergeCell ref="E305:K306"/>
    <mergeCell ref="E307:K308"/>
    <mergeCell ref="E310:K311"/>
    <mergeCell ref="E312:K313"/>
    <mergeCell ref="E290:K291"/>
    <mergeCell ref="E292:K293"/>
    <mergeCell ref="E294:K295"/>
    <mergeCell ref="E296:K297"/>
    <mergeCell ref="E299:K300"/>
  </mergeCells>
  <pageMargins left="0.7" right="0.7" top="0.75" bottom="0.75" header="0.3" footer="0.3"/>
  <pageSetup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Outline</vt:lpstr>
      <vt:lpstr>M5</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Tansey</dc:creator>
  <cp:lastModifiedBy>Shiba Nemat-Nasser</cp:lastModifiedBy>
  <cp:lastPrinted>2016-07-01T17:55:01Z</cp:lastPrinted>
  <dcterms:created xsi:type="dcterms:W3CDTF">2015-09-23T14:22:07Z</dcterms:created>
  <dcterms:modified xsi:type="dcterms:W3CDTF">2016-07-01T17:55:15Z</dcterms:modified>
</cp:coreProperties>
</file>