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6265" windowHeight="14805" firstSheet="1" activeTab="1"/>
  </bookViews>
  <sheets>
    <sheet name="Outline" sheetId="37" r:id="rId1"/>
    <sheet name="M4" sheetId="35" r:id="rId2"/>
  </sheets>
  <definedNames>
    <definedName name="top" localSheetId="1">'M4'!#REF!</definedName>
  </definedNames>
  <calcPr calcId="145621" concurrentCalc="0"/>
</workbook>
</file>

<file path=xl/calcChain.xml><?xml version="1.0" encoding="utf-8"?>
<calcChain xmlns="http://schemas.openxmlformats.org/spreadsheetml/2006/main">
  <c r="E718" i="35" l="1"/>
  <c r="P768" i="35"/>
  <c r="S768" i="35"/>
  <c r="V768" i="35"/>
  <c r="Y768" i="35"/>
  <c r="AB768" i="35"/>
  <c r="O768" i="35"/>
  <c r="R768" i="35"/>
  <c r="U768" i="35"/>
  <c r="X768" i="35"/>
  <c r="AA768" i="35"/>
  <c r="N768" i="35"/>
  <c r="Q768" i="35"/>
  <c r="T768" i="35"/>
  <c r="W768" i="35"/>
  <c r="Z768" i="35"/>
  <c r="M768" i="35"/>
  <c r="L768" i="35"/>
  <c r="K768" i="35"/>
  <c r="J768" i="35"/>
  <c r="I768" i="35"/>
  <c r="H768" i="35"/>
  <c r="G768" i="35"/>
  <c r="E719" i="35"/>
  <c r="E720" i="35"/>
  <c r="E721" i="35"/>
  <c r="E722" i="35"/>
  <c r="E723" i="35"/>
  <c r="E724" i="35"/>
  <c r="E725" i="35"/>
  <c r="E726" i="35"/>
  <c r="E727" i="35"/>
  <c r="E728" i="35"/>
  <c r="E729" i="35"/>
  <c r="E730" i="35"/>
  <c r="E731" i="35"/>
  <c r="E732" i="35"/>
  <c r="E733" i="35"/>
  <c r="E734" i="35"/>
  <c r="E735" i="35"/>
  <c r="E736" i="35"/>
  <c r="E737" i="35"/>
  <c r="E738" i="35"/>
  <c r="E739" i="35"/>
  <c r="E740" i="35"/>
  <c r="E741" i="35"/>
  <c r="E742" i="35"/>
  <c r="E743" i="35"/>
  <c r="E744" i="35"/>
  <c r="E745" i="35"/>
  <c r="E746" i="35"/>
  <c r="E747" i="35"/>
  <c r="E748" i="35"/>
  <c r="E749" i="35"/>
  <c r="E750" i="35"/>
  <c r="E751" i="35"/>
  <c r="E752" i="35"/>
  <c r="E753" i="35"/>
  <c r="E754" i="35"/>
  <c r="E755" i="35"/>
  <c r="E756" i="35"/>
  <c r="E757" i="35"/>
  <c r="Y718" i="35"/>
  <c r="X718" i="35"/>
  <c r="M718" i="35"/>
  <c r="W718" i="35"/>
  <c r="V718" i="35"/>
  <c r="Q718" i="35"/>
  <c r="I400" i="35"/>
  <c r="I401" i="35"/>
  <c r="I402" i="35"/>
  <c r="I403" i="35"/>
  <c r="I404" i="35"/>
  <c r="I405" i="35"/>
  <c r="I399" i="35"/>
  <c r="I407" i="35"/>
  <c r="M407" i="35"/>
  <c r="M405" i="35"/>
  <c r="M404" i="35"/>
  <c r="M403" i="35"/>
  <c r="M402" i="35"/>
  <c r="M401" i="35"/>
  <c r="M400" i="35"/>
  <c r="M399" i="35"/>
  <c r="E407" i="35"/>
  <c r="K134" i="35"/>
  <c r="H134" i="35"/>
  <c r="G211" i="35"/>
  <c r="G141" i="35"/>
  <c r="G140" i="35"/>
  <c r="G139" i="35"/>
  <c r="G116" i="35"/>
  <c r="H107" i="35"/>
  <c r="G210" i="35"/>
  <c r="G115" i="35"/>
  <c r="G114" i="35"/>
  <c r="G113" i="35"/>
  <c r="F87" i="35"/>
  <c r="E87" i="35"/>
  <c r="H85" i="35"/>
  <c r="J85" i="35"/>
  <c r="H84" i="35"/>
  <c r="J84" i="35"/>
  <c r="H83" i="35"/>
  <c r="J83" i="35"/>
  <c r="H80" i="35"/>
  <c r="J80" i="35"/>
  <c r="H79" i="35"/>
  <c r="J79" i="35"/>
  <c r="H78" i="35"/>
  <c r="J78" i="35"/>
  <c r="L77" i="35"/>
  <c r="H77" i="35"/>
  <c r="J77" i="35"/>
  <c r="H71" i="35"/>
  <c r="G69" i="35"/>
  <c r="G68" i="35"/>
  <c r="E68" i="35"/>
  <c r="G67" i="35"/>
  <c r="I65" i="35"/>
  <c r="G64" i="35"/>
  <c r="G63" i="35"/>
  <c r="J62" i="35"/>
  <c r="G62" i="35"/>
  <c r="G65" i="35"/>
  <c r="J65" i="35"/>
  <c r="E116" i="35"/>
  <c r="M116" i="35"/>
  <c r="G71" i="35"/>
  <c r="J68" i="35"/>
  <c r="E140" i="35"/>
  <c r="M140" i="35"/>
  <c r="I71" i="35"/>
  <c r="K107" i="35"/>
  <c r="J63" i="35"/>
  <c r="J69" i="35"/>
  <c r="E141" i="35"/>
  <c r="M141" i="35"/>
  <c r="L79" i="35"/>
  <c r="L78" i="35"/>
  <c r="J64" i="35"/>
  <c r="E115" i="35"/>
  <c r="M115" i="35"/>
  <c r="J67" i="35"/>
  <c r="E139" i="35"/>
  <c r="L80" i="35"/>
  <c r="I116" i="35"/>
  <c r="K116" i="35"/>
  <c r="E113" i="35"/>
  <c r="M113" i="35"/>
  <c r="E63" i="35"/>
  <c r="E64" i="35"/>
  <c r="E65" i="35"/>
  <c r="E67" i="35"/>
  <c r="E69" i="35"/>
  <c r="L83" i="35"/>
  <c r="L84" i="35"/>
  <c r="L85" i="35"/>
  <c r="M85" i="35"/>
  <c r="E62" i="35"/>
  <c r="E114" i="35"/>
  <c r="E118" i="35"/>
  <c r="I141" i="35"/>
  <c r="K141" i="35"/>
  <c r="I140" i="35"/>
  <c r="K140" i="35"/>
  <c r="M139" i="35"/>
  <c r="M143" i="35"/>
  <c r="I115" i="35"/>
  <c r="K115" i="35"/>
  <c r="I139" i="35"/>
  <c r="K139" i="35"/>
  <c r="E143" i="35"/>
  <c r="J71" i="35"/>
  <c r="I113" i="35"/>
  <c r="K113" i="35"/>
  <c r="M86" i="35"/>
  <c r="E71" i="35"/>
  <c r="M114" i="35"/>
  <c r="I114" i="35"/>
  <c r="K114" i="35"/>
  <c r="K118" i="35"/>
  <c r="K143" i="35"/>
  <c r="E145" i="35"/>
  <c r="E151" i="35"/>
  <c r="I143" i="35"/>
  <c r="I118" i="35"/>
  <c r="I151" i="35"/>
  <c r="M151" i="35"/>
  <c r="E217" i="35"/>
  <c r="H217" i="35"/>
  <c r="K217" i="35"/>
  <c r="C464" i="35"/>
  <c r="E464" i="35"/>
  <c r="F464" i="35"/>
  <c r="H464" i="35"/>
  <c r="J464" i="35"/>
  <c r="H481" i="35"/>
  <c r="I481" i="35"/>
  <c r="J481" i="35"/>
  <c r="K481" i="35"/>
  <c r="L481" i="35"/>
  <c r="M481" i="35"/>
  <c r="N481" i="35"/>
  <c r="O481" i="35"/>
  <c r="P481" i="35"/>
  <c r="Q481" i="35"/>
  <c r="R481" i="35"/>
  <c r="S481" i="35"/>
  <c r="H482" i="35"/>
  <c r="I482" i="35"/>
  <c r="J482" i="35"/>
  <c r="K482" i="35"/>
  <c r="L482" i="35"/>
  <c r="M482" i="35"/>
  <c r="N482" i="35"/>
  <c r="O482" i="35"/>
  <c r="P482" i="35"/>
  <c r="Q482" i="35"/>
  <c r="R482" i="35"/>
  <c r="S482" i="35"/>
  <c r="H483" i="35"/>
  <c r="I483" i="35"/>
  <c r="J483" i="35"/>
  <c r="K483" i="35"/>
  <c r="L483" i="35"/>
  <c r="M483" i="35"/>
  <c r="N483" i="35"/>
  <c r="O483" i="35"/>
  <c r="P483" i="35"/>
  <c r="Q483" i="35"/>
  <c r="R483" i="35"/>
  <c r="S483" i="35"/>
  <c r="H484" i="35"/>
  <c r="I484" i="35"/>
  <c r="J484" i="35"/>
  <c r="K484" i="35"/>
  <c r="L484" i="35"/>
  <c r="M484" i="35"/>
  <c r="N484" i="35"/>
  <c r="O484" i="35"/>
  <c r="P484" i="35"/>
  <c r="Q484" i="35"/>
  <c r="R484" i="35"/>
  <c r="S484" i="35"/>
  <c r="H485" i="35"/>
  <c r="I485" i="35"/>
  <c r="J485" i="35"/>
  <c r="K485" i="35"/>
  <c r="L485" i="35"/>
  <c r="M485" i="35"/>
  <c r="N485" i="35"/>
  <c r="O485" i="35"/>
  <c r="P485" i="35"/>
  <c r="Q485" i="35"/>
  <c r="R485" i="35"/>
  <c r="S485" i="35"/>
  <c r="H486" i="35"/>
  <c r="I486" i="35"/>
  <c r="J486" i="35"/>
  <c r="K486" i="35"/>
  <c r="L486" i="35"/>
  <c r="M486" i="35"/>
  <c r="N486" i="35"/>
  <c r="O486" i="35"/>
  <c r="P486" i="35"/>
  <c r="Q486" i="35"/>
  <c r="R486" i="35"/>
  <c r="S486" i="35"/>
  <c r="H487" i="35"/>
  <c r="I487" i="35"/>
  <c r="J487" i="35"/>
  <c r="K487" i="35"/>
  <c r="L487" i="35"/>
  <c r="M487" i="35"/>
  <c r="N487" i="35"/>
  <c r="O487" i="35"/>
  <c r="P487" i="35"/>
  <c r="Q487" i="35"/>
  <c r="R487" i="35"/>
  <c r="S487" i="35"/>
  <c r="H489" i="35"/>
  <c r="I489" i="35"/>
  <c r="J489" i="35"/>
  <c r="K489" i="35"/>
  <c r="L489" i="35"/>
  <c r="M489" i="35"/>
  <c r="N489" i="35"/>
  <c r="O489" i="35"/>
  <c r="P489" i="35"/>
  <c r="Q489" i="35"/>
  <c r="R489" i="35"/>
  <c r="S489" i="35"/>
  <c r="H454" i="35"/>
  <c r="I454" i="35"/>
  <c r="J454" i="35"/>
  <c r="K454" i="35"/>
  <c r="L454" i="35"/>
  <c r="M454" i="35"/>
  <c r="N454" i="35"/>
  <c r="O454" i="35"/>
  <c r="P454" i="35"/>
  <c r="Q454" i="35"/>
  <c r="R454" i="35"/>
  <c r="S454" i="35"/>
  <c r="D242" i="35"/>
  <c r="D243" i="35"/>
  <c r="D244" i="35"/>
  <c r="D245" i="35"/>
  <c r="D246" i="35"/>
  <c r="D247" i="35"/>
  <c r="D248" i="35"/>
  <c r="D249" i="35"/>
  <c r="D250" i="35"/>
  <c r="K216" i="35"/>
  <c r="H216" i="35"/>
  <c r="F216" i="35"/>
  <c r="E220" i="35"/>
  <c r="E222" i="35"/>
  <c r="E225" i="35"/>
  <c r="H224" i="35"/>
  <c r="K224" i="35"/>
  <c r="K218" i="35"/>
  <c r="L218" i="35"/>
  <c r="H218" i="35"/>
  <c r="I218" i="35"/>
  <c r="F218" i="35"/>
  <c r="L216" i="35"/>
  <c r="L220" i="35"/>
  <c r="L222" i="35"/>
  <c r="K220" i="35"/>
  <c r="K222" i="35"/>
  <c r="E226" i="35"/>
  <c r="K225" i="35"/>
  <c r="H225" i="35"/>
  <c r="F220" i="35"/>
  <c r="F222" i="35"/>
  <c r="F226" i="35"/>
  <c r="I216" i="35"/>
  <c r="I220" i="35"/>
  <c r="I222" i="35"/>
  <c r="H220" i="35"/>
  <c r="H222" i="35"/>
  <c r="I226" i="35"/>
  <c r="H226" i="35"/>
  <c r="K226" i="35"/>
  <c r="L226" i="35"/>
</calcChain>
</file>

<file path=xl/sharedStrings.xml><?xml version="1.0" encoding="utf-8"?>
<sst xmlns="http://schemas.openxmlformats.org/spreadsheetml/2006/main" count="994" uniqueCount="740">
  <si>
    <t>Marketing</t>
  </si>
  <si>
    <t>Origination</t>
  </si>
  <si>
    <t>Underwriting</t>
  </si>
  <si>
    <t>Closing</t>
  </si>
  <si>
    <t>Servicing</t>
  </si>
  <si>
    <t>Monitoring</t>
  </si>
  <si>
    <t>Exit</t>
  </si>
  <si>
    <t>Loans per FTE</t>
  </si>
  <si>
    <t>Loans per Marketing FTE</t>
  </si>
  <si>
    <t>Loans per Originating FTE</t>
  </si>
  <si>
    <t>Loans per Underwriting FTE</t>
  </si>
  <si>
    <t>Loans per Closing FTE</t>
  </si>
  <si>
    <t>Loans per Servicing FTE</t>
  </si>
  <si>
    <t>Loans per Monitoring FTE</t>
  </si>
  <si>
    <t>Total Costs</t>
  </si>
  <si>
    <t>Total Number of Loans</t>
  </si>
  <si>
    <t>Cost per Loan by Function</t>
  </si>
  <si>
    <t>Average Size of the Loans Serviced</t>
  </si>
  <si>
    <t>Average Size of the Loans Originated</t>
  </si>
  <si>
    <t>Annual  Loans Serviced</t>
  </si>
  <si>
    <t>Benchmark Performance</t>
  </si>
  <si>
    <t>Equity</t>
  </si>
  <si>
    <t>ROE</t>
  </si>
  <si>
    <t>Recoveries</t>
  </si>
  <si>
    <t>Charge-offs</t>
  </si>
  <si>
    <t xml:space="preserve">   Subtotal: Managing the Loan </t>
  </si>
  <si>
    <t>Agency</t>
  </si>
  <si>
    <t>180-189</t>
  </si>
  <si>
    <t>190-199</t>
  </si>
  <si>
    <t>200-209</t>
  </si>
  <si>
    <t>210-219</t>
  </si>
  <si>
    <t>220-229</t>
  </si>
  <si>
    <t>230-300</t>
  </si>
  <si>
    <t>Credit Score</t>
  </si>
  <si>
    <t>Loan Volume</t>
  </si>
  <si>
    <t>Charged-off</t>
  </si>
  <si>
    <t>Loss Rate</t>
  </si>
  <si>
    <t>Summary</t>
  </si>
  <si>
    <t>Example of a Credit Scoring Chart</t>
  </si>
  <si>
    <t xml:space="preserve">TOTAL </t>
  </si>
  <si>
    <t>Reading this Chart</t>
  </si>
  <si>
    <t xml:space="preserve">   Subtotal: Providing the Loan</t>
  </si>
  <si>
    <t>Number of Loans</t>
  </si>
  <si>
    <t>Loan Loss Reserves</t>
  </si>
  <si>
    <t>Credit Losses</t>
  </si>
  <si>
    <t>Total Expenses</t>
  </si>
  <si>
    <t>Leverage</t>
  </si>
  <si>
    <t>Profitability</t>
  </si>
  <si>
    <t>Asset Turnover</t>
  </si>
  <si>
    <t>Revenue</t>
  </si>
  <si>
    <t>Prime Rate</t>
  </si>
  <si>
    <t>THIS MONTH</t>
  </si>
  <si>
    <t>YEAR TO DATE</t>
  </si>
  <si>
    <t>ANNUAL BUDGET</t>
  </si>
  <si>
    <t>YTD PRIOR YEAR</t>
  </si>
  <si>
    <t>Dollar</t>
  </si>
  <si>
    <t xml:space="preserve"># or % </t>
  </si>
  <si>
    <t xml:space="preserve">   Percentage Increase (Decrease) over prior period</t>
  </si>
  <si>
    <t>Applications Declined</t>
  </si>
  <si>
    <t>Renewals Declined</t>
  </si>
  <si>
    <t>Approvals of New Applications</t>
  </si>
  <si>
    <t xml:space="preserve">    Percentage to Total New Applications</t>
  </si>
  <si>
    <t>Closings</t>
  </si>
  <si>
    <t xml:space="preserve">   Percentage to total Applications</t>
  </si>
  <si>
    <t>New Applications in process</t>
  </si>
  <si>
    <t xml:space="preserve">   Percentage to total New Applications</t>
  </si>
  <si>
    <t>Renewals</t>
  </si>
  <si>
    <t xml:space="preserve">   Renewals Scheduled for Next Period</t>
  </si>
  <si>
    <t>Amendment/Waiver</t>
  </si>
  <si>
    <t>Amended Loans Outstanding</t>
  </si>
  <si>
    <t>Delinquencies this period</t>
  </si>
  <si>
    <t>Defaults this period</t>
  </si>
  <si>
    <t>60-89 days past due</t>
  </si>
  <si>
    <t>90 days + past due</t>
  </si>
  <si>
    <t>Total Delinquencies outstanding</t>
  </si>
  <si>
    <t>NAICS Exposures</t>
  </si>
  <si>
    <t>Greater than 5% of New Volume</t>
  </si>
  <si>
    <t>Greater than 5% of Existing Portfolio</t>
  </si>
  <si>
    <t>Size of Obligor: Revenues</t>
  </si>
  <si>
    <t xml:space="preserve">   Under $500k</t>
  </si>
  <si>
    <t xml:space="preserve">   Under $1mm but &gt; $500k</t>
  </si>
  <si>
    <t xml:space="preserve">   Under $3mm but &gt; $1mm</t>
  </si>
  <si>
    <t xml:space="preserve">   Under $5mm but &gt; $3mm</t>
  </si>
  <si>
    <t xml:space="preserve">   Under $10mm but &gt; $5mm</t>
  </si>
  <si>
    <t xml:space="preserve">   Over $10mm</t>
  </si>
  <si>
    <t>Size of Obligor: Total Assets</t>
  </si>
  <si>
    <t xml:space="preserve">   Under $1mm </t>
  </si>
  <si>
    <t xml:space="preserve">   Under $25mm but &gt; $10mm</t>
  </si>
  <si>
    <t xml:space="preserve">   Over $25mm</t>
  </si>
  <si>
    <t>Size of Obligor: Employees</t>
  </si>
  <si>
    <t xml:space="preserve">   Under 5</t>
  </si>
  <si>
    <t xml:space="preserve">   Under 15 but &gt; 5</t>
  </si>
  <si>
    <t xml:space="preserve">   Under 50 but &gt;15</t>
  </si>
  <si>
    <t xml:space="preserve">   Under 100 but &gt;50</t>
  </si>
  <si>
    <t xml:space="preserve">   Over 100</t>
  </si>
  <si>
    <t>Years Obligor in Business</t>
  </si>
  <si>
    <t xml:space="preserve">   Under 3</t>
  </si>
  <si>
    <t xml:space="preserve">   Under 5 but &gt; 3</t>
  </si>
  <si>
    <t xml:space="preserve">   Under 10 but &gt;5</t>
  </si>
  <si>
    <t xml:space="preserve">   Under 25 but &gt;10</t>
  </si>
  <si>
    <t xml:space="preserve">   Over 25</t>
  </si>
  <si>
    <t xml:space="preserve">1.     Marketing </t>
  </si>
  <si>
    <t>·       Message</t>
  </si>
  <si>
    <t xml:space="preserve">·       Medium </t>
  </si>
  <si>
    <t>·       Location</t>
  </si>
  <si>
    <t xml:space="preserve">2.     Origination </t>
  </si>
  <si>
    <t>·       Advisory</t>
  </si>
  <si>
    <t>·       Application</t>
  </si>
  <si>
    <t xml:space="preserve">3.     Underwriting </t>
  </si>
  <si>
    <t>·       Due diligence</t>
  </si>
  <si>
    <t>·       Credit review</t>
  </si>
  <si>
    <t>4.     Closing</t>
  </si>
  <si>
    <t>·       Documentation</t>
  </si>
  <si>
    <t>·       Funding</t>
  </si>
  <si>
    <t xml:space="preserve">5.     Servicing </t>
  </si>
  <si>
    <t>·       Billing and collections</t>
  </si>
  <si>
    <t>·       Customer service</t>
  </si>
  <si>
    <t>·       Modifications</t>
  </si>
  <si>
    <t xml:space="preserve">6.     Monitoring </t>
  </si>
  <si>
    <t>·       Loan payments</t>
  </si>
  <si>
    <t>·       Borrower</t>
  </si>
  <si>
    <t xml:space="preserve">·       Lender </t>
  </si>
  <si>
    <t>·       Service provider</t>
  </si>
  <si>
    <t>Volume</t>
  </si>
  <si>
    <t>Ex-Im Global Credit Express</t>
  </si>
  <si>
    <t>DAY 1</t>
  </si>
  <si>
    <t>Detail</t>
  </si>
  <si>
    <t>Content</t>
  </si>
  <si>
    <t>Lectures</t>
  </si>
  <si>
    <t>60 minutes</t>
  </si>
  <si>
    <t>Operating Costs</t>
  </si>
  <si>
    <t>7 operating functions in lending</t>
  </si>
  <si>
    <t>Delinqencies, Charge-offs and Recoveries</t>
  </si>
  <si>
    <t>Standard definitions and actions</t>
  </si>
  <si>
    <t>Restructures and modifications</t>
  </si>
  <si>
    <t>Examples of abuse, how to manage</t>
  </si>
  <si>
    <t>The Loss Curve</t>
  </si>
  <si>
    <t>Risk Rating</t>
  </si>
  <si>
    <t>Loss Reserves</t>
  </si>
  <si>
    <t>How to calculate the loan balance, provision, loss reserve</t>
  </si>
  <si>
    <t>Interactive</t>
  </si>
  <si>
    <t>45 minutes</t>
  </si>
  <si>
    <t xml:space="preserve">2. Excessive Operating Cost </t>
  </si>
  <si>
    <t>75 minutes</t>
  </si>
  <si>
    <t>Net Present Value</t>
  </si>
  <si>
    <t>Cash flows</t>
  </si>
  <si>
    <t>Discount rates</t>
  </si>
  <si>
    <t>What factors (risk, cost, volatility, uncertainties etc.) are used to establish discount rates</t>
  </si>
  <si>
    <t xml:space="preserve">Risk and Return </t>
  </si>
  <si>
    <t>Market Discount Rates</t>
  </si>
  <si>
    <t>All investments have equity holders</t>
  </si>
  <si>
    <t xml:space="preserve">Demonstration of how the equity component of the investment is driven by costs, uncertainties </t>
  </si>
  <si>
    <t>Pricing for risk</t>
  </si>
  <si>
    <t>How the private sector prices for risk</t>
  </si>
  <si>
    <t>Mandated Treasury discount rates</t>
  </si>
  <si>
    <t>Subsidy calculations and Re-estimates</t>
  </si>
  <si>
    <t>DAY 2</t>
  </si>
  <si>
    <t>The attributes that determine the funding cost</t>
  </si>
  <si>
    <t>Risk profile</t>
  </si>
  <si>
    <t>The attributes that determine the subsidy and a portion of the administrative budget</t>
  </si>
  <si>
    <t>Operating cost</t>
  </si>
  <si>
    <t>The functions that determine the bulk of the administrative budget</t>
  </si>
  <si>
    <t>Benefit to the borrower</t>
  </si>
  <si>
    <t>Risks/Economics of delivery platforms</t>
  </si>
  <si>
    <t>Grants</t>
  </si>
  <si>
    <t>Tax credits</t>
  </si>
  <si>
    <t>Direct Loans</t>
  </si>
  <si>
    <t>Credit Guarantees</t>
  </si>
  <si>
    <t>Deposit (Liability) Guarantee</t>
  </si>
  <si>
    <t>2. Best credit product</t>
  </si>
  <si>
    <t>3. Best delivery platform</t>
  </si>
  <si>
    <t>Essential purpose</t>
  </si>
  <si>
    <t>Performance metrics</t>
  </si>
  <si>
    <t>Tracking the portfolio</t>
  </si>
  <si>
    <t>Trend line analysis</t>
  </si>
  <si>
    <t>Using an example to interpret changes in portfolio risk and cost over 5-7 year period</t>
  </si>
  <si>
    <t>Comparative Analysis</t>
  </si>
  <si>
    <t>Indication of agency role/niche in the market</t>
  </si>
  <si>
    <t>Benchmarking</t>
  </si>
  <si>
    <t>Strategic improvement</t>
  </si>
  <si>
    <t xml:space="preserve">45 minutes </t>
  </si>
  <si>
    <t>1. Establishing the credit gap</t>
  </si>
  <si>
    <t>3. Evaluating relevance</t>
  </si>
  <si>
    <t>Case Study comparing agency activity with private sector activity</t>
  </si>
  <si>
    <t xml:space="preserve">Unit Cost </t>
  </si>
  <si>
    <t>Calculations</t>
  </si>
  <si>
    <t>Comparative analysis: agency versus banks</t>
  </si>
  <si>
    <t>Identifying which factors differentiate the agency from the private sector in terms of cost</t>
  </si>
  <si>
    <t>What Private Partners Can Add</t>
  </si>
  <si>
    <t>Extend agency reach and impact</t>
  </si>
  <si>
    <t>Agencies have market, regulatory and resource constraints that can be mediated by public private partnerships</t>
  </si>
  <si>
    <t>Efficient access</t>
  </si>
  <si>
    <t>Private partners are in the market, have expertise and can reduce costs for the agency while accelerating delivery</t>
  </si>
  <si>
    <t>What Private Partners Want</t>
  </si>
  <si>
    <t>ROE Equation</t>
  </si>
  <si>
    <t>Incentives</t>
  </si>
  <si>
    <t>Calculating the allocation of subsidy</t>
  </si>
  <si>
    <t>Criteria for allocation</t>
  </si>
  <si>
    <t>Examples that show circumstances under which different allocation configurations are appropriate to the mission</t>
  </si>
  <si>
    <t>Managing Risk</t>
  </si>
  <si>
    <t>Adverse selection</t>
  </si>
  <si>
    <t>Conflicts of interest - "regulatory capture"</t>
  </si>
  <si>
    <t>Alteration of the mission, strategy, regulations to accommodate partner needs</t>
  </si>
  <si>
    <t>Early warnings metrics</t>
  </si>
  <si>
    <t>Identification of the key indications of accelerating risk and/or financial deterioration in partner portfolios</t>
  </si>
  <si>
    <t>Graduated system of remediation</t>
  </si>
  <si>
    <t>Interactive session</t>
  </si>
  <si>
    <t>Staff</t>
  </si>
  <si>
    <t>Credit Managing FTE (Servicing, monitoring, etc.)</t>
  </si>
  <si>
    <t xml:space="preserve">   % 180 days from origination/Volume</t>
  </si>
  <si>
    <t>30-59 days past due</t>
  </si>
  <si>
    <t>Delinquency</t>
  </si>
  <si>
    <t>Loss</t>
  </si>
  <si>
    <t>Loan is in workout or should be in workout but there is no likelihood of a return of principal through liquidation of the assets, or honoring the guarantee</t>
  </si>
  <si>
    <t>Doubtful</t>
  </si>
  <si>
    <t>Substandard</t>
  </si>
  <si>
    <t xml:space="preserve">One or more 30 day delinquencies, partial payments, drop in credit scores, financial trends, modifications due to payment stress, material change in business or personal status or condition, plus evidence that one or more sources of repayment are impaired. </t>
  </si>
  <si>
    <t>One or more 30 day delinquencies, partial payments, drop in credit scores, financial trends, modifications due to payment stress, material change in business or personal status or condition, plus potential impairment of primary source of repayment</t>
  </si>
  <si>
    <t>Watch List</t>
  </si>
  <si>
    <t xml:space="preserve">Current, but Non SBA Compliance, drop in credit scores, no updated UCC and/or questions about collateral coverage, </t>
  </si>
  <si>
    <t>Add the following to Each of the Above if conditions warrant. Example: Substandard plus Remedial = 20% + 2%</t>
  </si>
  <si>
    <t>Remedial</t>
  </si>
  <si>
    <t xml:space="preserve">Lacks complete documentation, signed documentation, and/or financial information, current UCC filing, credit scores, site visits, other documentation. </t>
  </si>
  <si>
    <t>Other Loans Especially Mentioned</t>
  </si>
  <si>
    <t>Average size of facilities Disbursed</t>
  </si>
  <si>
    <t xml:space="preserve">Workbook Module 6, 12: Detail </t>
  </si>
  <si>
    <t>Total Approvals</t>
  </si>
  <si>
    <t>Loan Approvals outstanding</t>
  </si>
  <si>
    <t>Disbursements outstanding</t>
  </si>
  <si>
    <t>ANNUAL PRIOR YEAR</t>
  </si>
  <si>
    <t>ANNUAL 2ND PRIOR YEAR</t>
  </si>
  <si>
    <t>Defining the Mission</t>
  </si>
  <si>
    <t>Matching outcomes data/metrics with data/metrics used to establish the credit gap and consequent mission objectives</t>
  </si>
  <si>
    <t>Case Study on how to use the metrics in planning, budget submission, justification, GPRA</t>
  </si>
  <si>
    <t>Workbook Modules 2, 3, 4, 5</t>
  </si>
  <si>
    <t>Identification and analysis of the key tools for agencies in promoting public private partnerships. Revisit balancing benefits</t>
  </si>
  <si>
    <t>Workbook Modules 1, 9, 10, 12</t>
  </si>
  <si>
    <t>Workbook Modules 7, and 8</t>
  </si>
  <si>
    <t>3. Financial Condition</t>
  </si>
  <si>
    <t>What are the indicators in the market that determine the kind of credit and service to be provided?</t>
  </si>
  <si>
    <t>What is the stated mission of the Agency/Program</t>
  </si>
  <si>
    <t xml:space="preserve">What are the indicators in the market that determine the kind of constituent to be served by the mission? </t>
  </si>
  <si>
    <t>The market terrain</t>
  </si>
  <si>
    <t xml:space="preserve">Are there other providers of credit and what are their lending parameters? </t>
  </si>
  <si>
    <t>Submission, Justification, GPRA</t>
  </si>
  <si>
    <t>Portfolio parameters and allocations</t>
  </si>
  <si>
    <t>Size, range of credit risk, term, demographics, industry concentration</t>
  </si>
  <si>
    <t>Size, rate, term, amortization</t>
  </si>
  <si>
    <t>Use of the NPV function to calculate benefits to the agency, the borrower and the partner</t>
  </si>
  <si>
    <t>Calculating the subsidy</t>
  </si>
  <si>
    <t>Two lines of calculations: (i) federal budget subsidy and admin costs; and (ii) the actual financial benefits to the participants</t>
  </si>
  <si>
    <t>Example of a risk rating system and credit audit function</t>
  </si>
  <si>
    <t>Using comparative metrics from the private sector to make agency operations more efficient and effective</t>
  </si>
  <si>
    <t>Sharing of functions: other agencies, third parties</t>
  </si>
  <si>
    <t>Typical factors that curtail credit access</t>
  </si>
  <si>
    <t xml:space="preserve">Key determinants in access to credit: small size, personal touch (risk), due diligence, etc. What is it for your agency? </t>
  </si>
  <si>
    <t xml:space="preserve">Marketing, origination, underwriting, closing, servicing, monitoring, termination. Which are strong suits for your agency? </t>
  </si>
  <si>
    <t xml:space="preserve">Third party vendors, other agencies, cost savings versus control. Has your agency contracted functions out successfully? </t>
  </si>
  <si>
    <t>Establishing the annual cost per loan and the cost of the key component parts of the loan</t>
  </si>
  <si>
    <t>Constraints on strategic actions</t>
  </si>
  <si>
    <t>Meeting the challenge of monetization of assets, operating cost reduction, risk diversification, other crucial portfolio strategies</t>
  </si>
  <si>
    <t>Case Study: How a credit gap of national importance is identified, and what metrics are used to demonstrate program effectiveness in addressing it</t>
  </si>
  <si>
    <t>Problem: Given a budget subsidy and administrative cost, calculate the financial benefits to the agency, lending partner and borrower</t>
  </si>
  <si>
    <t>Problem: Develop the best product to fit the gap -- assuming that there is one</t>
  </si>
  <si>
    <t>How the budget subsidy is calculated and managed. Examples from several agencies</t>
  </si>
  <si>
    <t>Timing of defaults for different credit risks and credit asset classes</t>
  </si>
  <si>
    <t>Developing a practical solution</t>
  </si>
  <si>
    <t>The Mission guidelines</t>
  </si>
  <si>
    <t>Key concepts:  (a) filling the credit gap; (b) not competing with the private sector; and (c) priming the pump for the private sector</t>
  </si>
  <si>
    <t>Data that shows (a) market/constituent conditions; (b) private sector activity; and (c) agency program outcomes</t>
  </si>
  <si>
    <t>Case Study on how an agency converts its mission into metrics that guide the programs and also justify it</t>
  </si>
  <si>
    <t>Metrics that form the logical case for the subsidy and the administrative requests</t>
  </si>
  <si>
    <t>Determination of the extent to which the product solves the problem -- together with the trade-offs</t>
  </si>
  <si>
    <t>Some missions require more federal footprint, others benefit from more private involvement. The platforms are designed to be responsive to the distinction. Each delivery method is evaluated and compared in terms of: structure, subsidy cost, administrative cost, magnitude of obligation, difficulty of management, need for partnership, level of control, extent of mission impact and similar attributes. Where possible we show how the subsidy may be different despite being for the same target constituency</t>
  </si>
  <si>
    <t>Examples of cash flows from different credit asset classes</t>
  </si>
  <si>
    <t>Examples of how the discount rates change in relation to changes in the key program attributes and market factors</t>
  </si>
  <si>
    <t>The key performance indicators for any credit portfolio: measures from FCRA and standard institutional GAAP</t>
  </si>
  <si>
    <t>1. Calculating Unit Cost</t>
  </si>
  <si>
    <t>Problem: calculating the unit cost for one program at your agency</t>
  </si>
  <si>
    <t>Problem: Find the point at which loans of different sizes and risk go from profit to loss for a bank, and from private sector compatible to federal agency credit gap</t>
  </si>
  <si>
    <t>Case Study:  using metrics over a set time period to evaluate the efficiency and effectiveness of agency performance</t>
  </si>
  <si>
    <t xml:space="preserve">This should be the history of the FCRA , the outline of the issues, and summary of the OMB circulars </t>
  </si>
  <si>
    <t>Corporate finance tools for the identification and analysis of the key objectives of private sector credit partners</t>
  </si>
  <si>
    <t>It’s a given with both the constituency and the partners. Understanding the moral hazard and managing it</t>
  </si>
  <si>
    <t>Systematic guidelines for early intervention with deteriorating to mitigate agency losses and mission abuse</t>
  </si>
  <si>
    <t>Comparison of agency portfolio performance with private sector credit portfolios using the mission metrics</t>
  </si>
  <si>
    <t>Agency portfolio relative to private sector portfolio; relevance of programs to changing market conditions and annual goals</t>
  </si>
  <si>
    <t>1. Partnership value proposition</t>
  </si>
  <si>
    <t>Case Studies: examples of the financial benefits deriving from different configurations of public/private partnerships</t>
  </si>
  <si>
    <t xml:space="preserve">Case Study of an failing lending institution: which are the most conclusive indicators and what steps should be taken when to minimize loss? </t>
  </si>
  <si>
    <t>3. Partnership failure</t>
  </si>
  <si>
    <t>2. Partnership benefits abuse</t>
  </si>
  <si>
    <t>Problems: how to identify appropriate range of compensation for the partner</t>
  </si>
  <si>
    <t>Case Study: the participants will be asked to use the tools that have been introduced to establish a small business lending program that targets entrepreneurs in low income communities, including up to 20% volume in start-ups. They will be asked to develop a program that has the least amount of budget authority and administrative cost, and to explain which tools they used to minimize unforeseen costs and risk and to achieve their targeted outcomes. The best answer will necessarily involve fair market value calculation, risk/return calculation, third party functions, asset sales, allocation of subsidy, etc. MIT will provide the software for facilitating the calculations</t>
  </si>
  <si>
    <t xml:space="preserve">Workbook Modules 1, 11, 13, 14: Detail </t>
  </si>
  <si>
    <t>Credit Providing FTE (Origination, etc.)</t>
  </si>
  <si>
    <t xml:space="preserve">   Percentage Increase (Decrease) vs prior period</t>
  </si>
  <si>
    <t xml:space="preserve">   Percentage Increase (Decrease)</t>
  </si>
  <si>
    <t xml:space="preserve">   Percentage Increase (Decrease) </t>
  </si>
  <si>
    <t>Processing</t>
  </si>
  <si>
    <t xml:space="preserve">   Percentage to total loans outstanding</t>
  </si>
  <si>
    <t xml:space="preserve">   Percentage to total Loan Approvals</t>
  </si>
  <si>
    <t>Loans Originated</t>
  </si>
  <si>
    <t xml:space="preserve">Backlog </t>
  </si>
  <si>
    <t>Applications Approved</t>
  </si>
  <si>
    <t>Applications Submitted</t>
  </si>
  <si>
    <t>Beginning Applications on Hand</t>
  </si>
  <si>
    <t>Commitments Made</t>
  </si>
  <si>
    <t>Ending Applications on Hand</t>
  </si>
  <si>
    <t>Aging</t>
  </si>
  <si>
    <t xml:space="preserve">Default within 180 days of origination </t>
  </si>
  <si>
    <t>Amendment/Waivers</t>
  </si>
  <si>
    <t xml:space="preserve">Loans that have defaulted </t>
  </si>
  <si>
    <t xml:space="preserve">   Defaulted Loans % to Loans outstanding</t>
  </si>
  <si>
    <t>Loans Restructured out of Delinquency</t>
  </si>
  <si>
    <t>Average Credit Scores Approved</t>
  </si>
  <si>
    <t>Portfolio Ratings</t>
  </si>
  <si>
    <t>Internal Rating</t>
  </si>
  <si>
    <t>Losses</t>
  </si>
  <si>
    <t>Defaults</t>
  </si>
  <si>
    <t>Net Charge-offs to Avg. Assets + Commitments</t>
  </si>
  <si>
    <t>Amendments</t>
  </si>
  <si>
    <t xml:space="preserve">   Collateral </t>
  </si>
  <si>
    <t xml:space="preserve">   Term</t>
  </si>
  <si>
    <t xml:space="preserve">   Rate</t>
  </si>
  <si>
    <t xml:space="preserve">   Amount</t>
  </si>
  <si>
    <t>Amended Loans outstanding</t>
  </si>
  <si>
    <t>Amendments declined</t>
  </si>
  <si>
    <t>120 days + past due</t>
  </si>
  <si>
    <t xml:space="preserve">Workout Management </t>
  </si>
  <si>
    <t>Total under partner management</t>
  </si>
  <si>
    <t xml:space="preserve">   positive outlook</t>
  </si>
  <si>
    <t xml:space="preserve">   negative outlook</t>
  </si>
  <si>
    <t>Average Credit Score Existing Portfolio</t>
  </si>
  <si>
    <t>Average size of facilities Approved</t>
  </si>
  <si>
    <t>Average size of facilities Outstanding</t>
  </si>
  <si>
    <t>New Applications Declined</t>
  </si>
  <si>
    <t>New Customer Applications Submitted</t>
  </si>
  <si>
    <t>New Customers</t>
  </si>
  <si>
    <t>Existing Customers</t>
  </si>
  <si>
    <t>Total Op Expenses / Number of Operating Staff</t>
  </si>
  <si>
    <t>Number of Loans in Workout per Managing FTE</t>
  </si>
  <si>
    <t>Number of Renewals Processed per Providing FTE</t>
  </si>
  <si>
    <t>Number of Applications Processed per Providing FTE</t>
  </si>
  <si>
    <t>Number of Amendments Processed per Managing FTE</t>
  </si>
  <si>
    <t>Operating Services provided by 3rd Parties</t>
  </si>
  <si>
    <t>3rd Party cost per loan originated</t>
  </si>
  <si>
    <t>3rd Party cost per loan underwritten</t>
  </si>
  <si>
    <t>3rd Party cost per loan serviced</t>
  </si>
  <si>
    <t xml:space="preserve">Other 3rd Party costs to total loans </t>
  </si>
  <si>
    <t>Obligor Metrics</t>
  </si>
  <si>
    <t>Portfolio Size</t>
  </si>
  <si>
    <t>Underwriting Quality Detail</t>
  </si>
  <si>
    <t>Geographic Concentration by State</t>
  </si>
  <si>
    <t>Date</t>
  </si>
  <si>
    <t>30 minutes</t>
  </si>
  <si>
    <t>Module 5. Understanding Private Partners</t>
  </si>
  <si>
    <t>Lunch: Discussion of A-11, A-123 and A-129</t>
  </si>
  <si>
    <t>Module 4. Costs: Operations and Credit</t>
  </si>
  <si>
    <t>Case Study: Participants take a negative subsidy program and make it neutral, allocate the reduced benefit, and then determine the impact on the mission objectives</t>
  </si>
  <si>
    <t xml:space="preserve">3. Zero Subsidy </t>
  </si>
  <si>
    <t xml:space="preserve">Case Study: Valuation of a mortgage portfolio using FCRA and Fair Value. Should we sell? Can we sell? </t>
  </si>
  <si>
    <t>2. Asset Sale</t>
  </si>
  <si>
    <t>Problem: Participants calculate the net present value of the cash flows from a portfolio of student loans under different interest rate and credit risk scenarios</t>
  </si>
  <si>
    <t>1. Raising, lowering the subsidy</t>
  </si>
  <si>
    <t>Optionality, one-sided bets</t>
  </si>
  <si>
    <t xml:space="preserve">The components and uses of the Treasury discount rates. What is your discount rate, and why? </t>
  </si>
  <si>
    <t>The purpose and rationale</t>
  </si>
  <si>
    <t xml:space="preserve">What does it mean? </t>
  </si>
  <si>
    <t>Credit Subsidy</t>
  </si>
  <si>
    <t>Yile Curve, volatility, risk premiums</t>
  </si>
  <si>
    <t>Key dynamics</t>
  </si>
  <si>
    <t xml:space="preserve">Short and Long term debt instruments, the stock market. </t>
  </si>
  <si>
    <t>Definitions</t>
  </si>
  <si>
    <t>The Money and Capital Markets</t>
  </si>
  <si>
    <t>Module 3. Costs: Valuation and Subsidy</t>
  </si>
  <si>
    <t xml:space="preserve">What does this product do that is not being done by the private sector? </t>
  </si>
  <si>
    <t xml:space="preserve">What makes a good or bad product? </t>
  </si>
  <si>
    <t>Product Suitability</t>
  </si>
  <si>
    <t>Module 1. Program Objectives</t>
  </si>
  <si>
    <t>National Benchmarks*</t>
  </si>
  <si>
    <t>* National Benchmarks. There is no one source for benchmarks at this level of specificity. However, general indicators are available from trade associations such as the Mortgage Bankers Association or the Consumer Bankers Association. These can be used to help determine whether a function can be or should be outsourced.</t>
  </si>
  <si>
    <t xml:space="preserve">Agency allocation </t>
  </si>
  <si>
    <t>Allocation of General Agency Costs to the Loan</t>
  </si>
  <si>
    <t>Partner</t>
  </si>
  <si>
    <t>Revenues to Total Assets</t>
  </si>
  <si>
    <t>Interest Expense to Total Assets</t>
  </si>
  <si>
    <t>Operating Expense to Total Assets</t>
  </si>
  <si>
    <t>Credit Losses to Total Assets</t>
  </si>
  <si>
    <t>Before Credit Scoring</t>
  </si>
  <si>
    <t>Profit/Surplus to Total Assets</t>
  </si>
  <si>
    <t>Total Expenses to Total Assets</t>
  </si>
  <si>
    <t>Exit/Termination</t>
  </si>
  <si>
    <t>Eligibility only</t>
  </si>
  <si>
    <t>Ex-Im</t>
  </si>
  <si>
    <t>Automated</t>
  </si>
  <si>
    <t>Manual</t>
  </si>
  <si>
    <t>SBA  7a</t>
  </si>
  <si>
    <t>Ex-Im  Working Capital</t>
  </si>
  <si>
    <t>FHA Single Family</t>
  </si>
  <si>
    <t>University</t>
  </si>
  <si>
    <t>Full if &gt; $10mm</t>
  </si>
  <si>
    <t>to purchase goods or services from other Federal Government agencies or other major</t>
  </si>
  <si>
    <t>organizational units within the same agency. An Economy Act purchase is permitted only if: (1)</t>
  </si>
  <si>
    <t>amounts for the purchase are actually available, (2) the purchase is in the best interest of the</t>
  </si>
  <si>
    <t>Government, (3) the ordered goods or services cannot be provided by contract from a</t>
  </si>
  <si>
    <t>commercial enterprise, i.e., the private sector, as conveniently or cheaply as could be by the</t>
  </si>
  <si>
    <t>Government, and (4) the agency or unit to fill the order is able to provide or get by contract the</t>
  </si>
  <si>
    <t>ordered goods or services.</t>
  </si>
  <si>
    <t>The Economy Act of 1932, as amended, 31 U.S.C. § 1535, permits Federal Government agencies</t>
  </si>
  <si>
    <t>There is no need to wait months or years to award a contract for outside services, or to "reinvent the wheel." Among the federal credit agencies, there is a wide range of specialties and capabilities that can be tapped cheaply (and without a profit margin) and quickly (without a formal bidding process). This is allowed by the Economy Act of 1932.</t>
  </si>
  <si>
    <t xml:space="preserve">Definitions </t>
  </si>
  <si>
    <t xml:space="preserve">Default </t>
  </si>
  <si>
    <t xml:space="preserve">Charge-off </t>
  </si>
  <si>
    <t>Recovery</t>
  </si>
  <si>
    <t>Over-arching issues</t>
  </si>
  <si>
    <t>The government will (or should) never foreclose on me</t>
  </si>
  <si>
    <t>I have a right to participate in this credit program</t>
  </si>
  <si>
    <t>The banks aren't lending in my District</t>
  </si>
  <si>
    <t>The program should be budget neutral</t>
  </si>
  <si>
    <t>Points of view that often guide or govern the level of credit risk</t>
  </si>
  <si>
    <t>The government is here to help me: concessionary rates, modifications, waivers, less paperwork burden</t>
  </si>
  <si>
    <t xml:space="preserve">51. COMMENTS ON BUSINESS, CUSTOMER RELATIONSHIP. </t>
  </si>
  <si>
    <t>50. Avg Size of Customer Purchases Pr Yr</t>
  </si>
  <si>
    <t>49. Number of Total Customers YTD</t>
  </si>
  <si>
    <t>48. # of New Customers Year to Date</t>
  </si>
  <si>
    <t>Customer 10</t>
  </si>
  <si>
    <t>Customer 9</t>
  </si>
  <si>
    <t>Customer 8</t>
  </si>
  <si>
    <t>Customer 7</t>
  </si>
  <si>
    <t>Customer 6</t>
  </si>
  <si>
    <t>Customer 5</t>
  </si>
  <si>
    <t>Customer 4</t>
  </si>
  <si>
    <t>Customer 3</t>
  </si>
  <si>
    <t>Customer 2</t>
  </si>
  <si>
    <t>Customer 1</t>
  </si>
  <si>
    <t>47. Total A/Rs from Top 10 Customers</t>
  </si>
  <si>
    <t>46. Audit Rating, Comments</t>
  </si>
  <si>
    <t>45. Audited (A) or Company Prep (CP)</t>
  </si>
  <si>
    <t>13. Audit Closing Date</t>
  </si>
  <si>
    <t>44. Financial data: Tax or GAAP books</t>
  </si>
  <si>
    <t>12. Phone</t>
  </si>
  <si>
    <t>43. Business Credit Score</t>
  </si>
  <si>
    <t>11. Email</t>
  </si>
  <si>
    <t>42. Owner Credit Score</t>
  </si>
  <si>
    <t>10. Contact 2</t>
  </si>
  <si>
    <t>41. Total Deposits - Owner(s)</t>
  </si>
  <si>
    <t>40. Total Deposits - Business</t>
  </si>
  <si>
    <t>9. Home Address</t>
  </si>
  <si>
    <t>39. Loan Principal Amount</t>
  </si>
  <si>
    <t>8. Phone</t>
  </si>
  <si>
    <t>38. Number of Employees</t>
  </si>
  <si>
    <t>7. Email (or Text)</t>
  </si>
  <si>
    <t>6. Contact 1</t>
  </si>
  <si>
    <t>31. Collateral</t>
  </si>
  <si>
    <t>25. Purpose of the Loan</t>
  </si>
  <si>
    <t>19. Other Fees</t>
  </si>
  <si>
    <t>5. Customer Since</t>
  </si>
  <si>
    <t>36. Participation Loan Sold</t>
  </si>
  <si>
    <t>30. Last Lien Renewal</t>
  </si>
  <si>
    <t>24. Corp Resolutions</t>
  </si>
  <si>
    <t>18. Origination Fee</t>
  </si>
  <si>
    <t>4. In Field of Membership</t>
  </si>
  <si>
    <t>35. Participation Loan Bought</t>
  </si>
  <si>
    <t>29. SBA Eligibility</t>
  </si>
  <si>
    <t>23. Guarantee</t>
  </si>
  <si>
    <t xml:space="preserve">17. Interest Rate </t>
  </si>
  <si>
    <t>3. Website</t>
  </si>
  <si>
    <t>34. Loan Modified</t>
  </si>
  <si>
    <t>28. Tax Filing</t>
  </si>
  <si>
    <t>22. Lien Perfection</t>
  </si>
  <si>
    <t>16. Original Amount of Loan</t>
  </si>
  <si>
    <t>33. Payroll Tax paid</t>
  </si>
  <si>
    <t>27. Annual Audit</t>
  </si>
  <si>
    <t>21. Loan Agreement</t>
  </si>
  <si>
    <t>15. Original Loan Closing Date</t>
  </si>
  <si>
    <t>2. Address</t>
  </si>
  <si>
    <t>32. Credit Memo</t>
  </si>
  <si>
    <t>26. Term/Settlement Sheet</t>
  </si>
  <si>
    <t>20. Promissory Note</t>
  </si>
  <si>
    <t>14. Established</t>
  </si>
  <si>
    <t>1. Name</t>
  </si>
  <si>
    <t>NAICS</t>
  </si>
  <si>
    <t>PAYDEX Score:</t>
  </si>
  <si>
    <t xml:space="preserve">D-U-N-S #:  </t>
  </si>
  <si>
    <t xml:space="preserve">LOAN </t>
  </si>
  <si>
    <t xml:space="preserve">97. COMMENTS ON FINANCIAL CONDITION. </t>
  </si>
  <si>
    <t>96. Owners advances to Total Debt</t>
  </si>
  <si>
    <t>72. Website (Good/Bad)</t>
  </si>
  <si>
    <t>95. Owners advances or (loans to owner)</t>
  </si>
  <si>
    <t>71. $ Past Due Principal</t>
  </si>
  <si>
    <t>94. Leverage Ratio</t>
  </si>
  <si>
    <t>70. Days Past Due Principal</t>
  </si>
  <si>
    <t>93. Current Ratio</t>
  </si>
  <si>
    <t>69. $ Past Due Interest</t>
  </si>
  <si>
    <t>92. Accounts Payable and Accrual DOH</t>
  </si>
  <si>
    <t>68. Days past due Interest</t>
  </si>
  <si>
    <t>91. Receivables Days on Hand</t>
  </si>
  <si>
    <t>67. Date interest is Paid to</t>
  </si>
  <si>
    <t>90. Inventory Days on Hand</t>
  </si>
  <si>
    <t>89. Interest Coverage</t>
  </si>
  <si>
    <t>66. Total Loans to Owners, Businesses and Relations</t>
  </si>
  <si>
    <t>88. Years to Repay Debt</t>
  </si>
  <si>
    <t>87. $ Cash from Operations</t>
  </si>
  <si>
    <t>65. Total Loans to Relations and Related Businesses</t>
  </si>
  <si>
    <t xml:space="preserve">86. Total Assets </t>
  </si>
  <si>
    <t xml:space="preserve">85. Net Worth </t>
  </si>
  <si>
    <t>64. Total Loans to Borrower &amp; Owner at cut-off date</t>
  </si>
  <si>
    <t>84. Long Term Debt</t>
  </si>
  <si>
    <t>63. Last Communication</t>
  </si>
  <si>
    <t>83. Short Term Debt</t>
  </si>
  <si>
    <t>62. Last Visit to Borrower</t>
  </si>
  <si>
    <t>82. Accounts Payable and Accruals</t>
  </si>
  <si>
    <t>81. Inventory</t>
  </si>
  <si>
    <t>61. SBA Contact</t>
  </si>
  <si>
    <t>80. Accounts Receivable</t>
  </si>
  <si>
    <t>60. Lender</t>
  </si>
  <si>
    <t>79. Cash and Short Term Investments</t>
  </si>
  <si>
    <t>59. Contact for Other Debt</t>
  </si>
  <si>
    <t>78. Net Profit Before Tax</t>
  </si>
  <si>
    <t>58. Other Debt 3</t>
  </si>
  <si>
    <t>77. Interest Expense</t>
  </si>
  <si>
    <t>57. Lender</t>
  </si>
  <si>
    <t>76. All Other Exp excl Interest and Depr</t>
  </si>
  <si>
    <t>56. Contact for Other Debt</t>
  </si>
  <si>
    <t>75. Salaries and Benefits</t>
  </si>
  <si>
    <t>55. Other Debt 2</t>
  </si>
  <si>
    <t>74. Cost of Goods Sold</t>
  </si>
  <si>
    <t>54. Lender</t>
  </si>
  <si>
    <t>73. Revenues</t>
  </si>
  <si>
    <t>53. Contact for Other Debt</t>
  </si>
  <si>
    <t>YTD 3.31</t>
  </si>
  <si>
    <t>YTD 6.30</t>
  </si>
  <si>
    <t>YTD 9.30</t>
  </si>
  <si>
    <t>12.31.12</t>
  </si>
  <si>
    <t>Financial Information</t>
  </si>
  <si>
    <t>52. Other Debt 1</t>
  </si>
  <si>
    <t>II. CREDIT AUDIT # ____ BORROWER NAME: __________________________________________DATE_____________________</t>
  </si>
  <si>
    <r>
      <t xml:space="preserve">The lender can use this data to establish a loss reserve of at least 2.66%. A prudent approach would be to incorporate uncertainty into the Loss Reserve by making a Provision for Losses that brings the Loss Reserve to something more in the range of 3.5 -4.0%. The reason: the balance of credit scores in the portfolio is likely to change, particularly if there is a change in economic conditions. This particular lender also routinely updates the scores of existing borrowers at least quarterly so that the financial standing of </t>
    </r>
    <r>
      <rPr>
        <i/>
        <sz val="9"/>
        <color theme="1"/>
        <rFont val="Calibri"/>
        <family val="2"/>
        <scheme val="minor"/>
      </rPr>
      <t xml:space="preserve">all </t>
    </r>
    <r>
      <rPr>
        <sz val="9"/>
        <color theme="1"/>
        <rFont val="Calibri"/>
        <family val="2"/>
        <scheme val="minor"/>
      </rPr>
      <t xml:space="preserve">of its loans are current. The Loan Loss Reserve is adjusted accordingly. </t>
    </r>
  </si>
  <si>
    <t xml:space="preserve">What are the costs? </t>
  </si>
  <si>
    <t>Another problem -- too much to little? How lax should</t>
  </si>
  <si>
    <t xml:space="preserve">Flash a list of the metrics but not talk through it. </t>
  </si>
  <si>
    <t>Overview of the course</t>
  </si>
  <si>
    <t>Planning budgeting and Reporting</t>
  </si>
  <si>
    <t xml:space="preserve">Chief considerations: gaps, costs </t>
  </si>
  <si>
    <t xml:space="preserve">Chief considerations </t>
  </si>
  <si>
    <t xml:space="preserve">Metrics </t>
  </si>
  <si>
    <t>Two parts: Mission. Metrics</t>
  </si>
  <si>
    <t>Only 2</t>
  </si>
  <si>
    <r>
      <t xml:space="preserve">1. Quantifying the </t>
    </r>
    <r>
      <rPr>
        <sz val="10"/>
        <color rgb="FFFF0000"/>
        <rFont val="Calibri"/>
        <family val="2"/>
        <scheme val="minor"/>
      </rPr>
      <t>Mission</t>
    </r>
  </si>
  <si>
    <r>
      <t>2. Using the</t>
    </r>
    <r>
      <rPr>
        <sz val="10"/>
        <color rgb="FFFF0000"/>
        <rFont val="Calibri"/>
        <family val="2"/>
        <scheme val="minor"/>
      </rPr>
      <t xml:space="preserve"> Metrics</t>
    </r>
  </si>
  <si>
    <t>Evaluating subsidies</t>
  </si>
  <si>
    <t xml:space="preserve">High level </t>
  </si>
  <si>
    <t>Module 2. Formulating a Platform and a Product</t>
  </si>
  <si>
    <t xml:space="preserve">Three big ideas for every module </t>
  </si>
  <si>
    <t xml:space="preserve">These are possible approaches to the </t>
  </si>
  <si>
    <t xml:space="preserve">Default delinquency and recovery. </t>
  </si>
  <si>
    <t xml:space="preserve">change the last interactive session -- groups work together: </t>
  </si>
  <si>
    <t>Add FEMA 0 indusreance and community laons</t>
  </si>
  <si>
    <t xml:space="preserve">breakout tables for each of the major issues. Give them a public policy challenges your mission is to tive this and you do this -- maortgage product . List of questions. </t>
  </si>
  <si>
    <t>Amended within 120 days of origination</t>
  </si>
  <si>
    <t>Total under agency management</t>
  </si>
  <si>
    <t>Distressed Census Tract Concentration</t>
  </si>
  <si>
    <t>Large Bank</t>
  </si>
  <si>
    <t>Small Bank</t>
  </si>
  <si>
    <t>Non-Profit</t>
  </si>
  <si>
    <t>Usury begins at 9%</t>
  </si>
  <si>
    <t>The government should never lend to make a profit</t>
  </si>
  <si>
    <t>The government should never take a subordinate position</t>
  </si>
  <si>
    <t>The government should keep credit losses under 2 %</t>
  </si>
  <si>
    <t>The government ought not to be in the lending business: if borrowers aren't bankable they shouldn't borrow</t>
  </si>
  <si>
    <t>All Other</t>
  </si>
  <si>
    <t xml:space="preserve">What are the seven essential functions in the extension of credit that all lenders must perform or cause to have performed? </t>
  </si>
  <si>
    <t>The configuration of these functions for any program or portfolio will define the cost of the credit instrument as well as its effectiveness in achieving its purpose.</t>
  </si>
  <si>
    <t xml:space="preserve">What it is.  Why you need it.  Why us? </t>
  </si>
  <si>
    <t>The full range of communications: signage, billboards, media, personal networks, social networks</t>
  </si>
  <si>
    <t>7.     Exit</t>
  </si>
  <si>
    <t>International, national, state, local, community</t>
  </si>
  <si>
    <t>Interface with the client that ends in a "go" or "no-go" decision</t>
  </si>
  <si>
    <t>The commitment of time in assisting the borrower and ensuring the information is complete</t>
  </si>
  <si>
    <t>Vetting the data submitted by the applicant, obtaining data from relevant sources</t>
  </si>
  <si>
    <t>Evaluating the borrower data, assessing feasibility and the capacity to pay, structuring the transaction</t>
  </si>
  <si>
    <t>·       Approval</t>
  </si>
  <si>
    <t>Approving the transaction in line with the standards, authorities, and procedures of the institution</t>
  </si>
  <si>
    <t>Assembling complete and consistent documents of the agreement, obtaining signatures</t>
  </si>
  <si>
    <t>Calculating the proper amounts of principal and interest due, invoicing and collection payments</t>
  </si>
  <si>
    <t>Questions about the transaction, institutional policies and procedures, the client relationship</t>
  </si>
  <si>
    <t>Tracking how much of what is being paid and when, relative to the agreement is the first and most important indicator</t>
  </si>
  <si>
    <t xml:space="preserve">Performing routine due diligence, through contact and available data on the client is key to anticipating risk </t>
  </si>
  <si>
    <t>Performing portfolio reviews, and where pertinent, field audits of lending partners, implementing remedial steps</t>
  </si>
  <si>
    <t>Performing work and contract reviews, implementing remedial steps</t>
  </si>
  <si>
    <t>Changing the terms and conditions of the transaction in response to client needs</t>
  </si>
  <si>
    <t>·       Maturity</t>
  </si>
  <si>
    <t>The loan pays off before, after or on time as agreed, and the borrower obligations are released</t>
  </si>
  <si>
    <t>Payment and/or payment capacity is sufficiently impaired to warrant termination of the agreement</t>
  </si>
  <si>
    <t>The loan and/or assets securing the loan are sold</t>
  </si>
  <si>
    <t>·       Asset Sale/Liquidation</t>
  </si>
  <si>
    <t>·       Termination</t>
  </si>
  <si>
    <t>Administrative Allocation</t>
  </si>
  <si>
    <t>Indirect Staff and Resources</t>
  </si>
  <si>
    <t>Direct Staff Expenses</t>
  </si>
  <si>
    <t>Total Direct and Indirect</t>
  </si>
  <si>
    <t>Totals</t>
  </si>
  <si>
    <t>Total # of Staff</t>
  </si>
  <si>
    <t>Number of Loans Handled</t>
  </si>
  <si>
    <t>Avg. Annual Pay per FTE</t>
  </si>
  <si>
    <t>Loans per Loan Exit FTE **</t>
  </si>
  <si>
    <t>** Loans per loan exit are loans that are delinquent and/or have defaulted, and which require elevated levels of due diligence and management. They are generally under 10% of the portfolio</t>
  </si>
  <si>
    <t xml:space="preserve">Annual  Loans Closed $ </t>
  </si>
  <si>
    <t xml:space="preserve"> $ Cost per Loan by Function</t>
  </si>
  <si>
    <t>% Cost per Loan by Function</t>
  </si>
  <si>
    <t xml:space="preserve">The Cost per Loan by Function is the amount the agency pays on average for any individual loan. The Cost per Loan Closed is derived from the total expense for each function divided by the actual number of loans closed. The differences in the amounts reflects: (i) all loans that are originated do not generate a complete application; and (ii) all loans that generate a complete application do not go to closing. If all loans originated generated applications, all applications were approved and all went to closing the numbers would be the same. The difference indicates the cost of all of the activities that are performed that do not produce a loan. </t>
  </si>
  <si>
    <t xml:space="preserve">The Agency allocation covers all of the institutional costs, including management, rent, communications, etc. </t>
  </si>
  <si>
    <t>Agency/Vendors</t>
  </si>
  <si>
    <t>Education FSA Student Loan</t>
  </si>
  <si>
    <t>SBA Disaster Loans</t>
  </si>
  <si>
    <t xml:space="preserve">Loan Volume </t>
  </si>
  <si>
    <t>% Cost per Loan Closed to Annual Loan Volume</t>
  </si>
  <si>
    <t>Cost per Loan Serviced to Total Loans Serviced</t>
  </si>
  <si>
    <t>Total Operating Cost</t>
  </si>
  <si>
    <t>Per loan</t>
  </si>
  <si>
    <t>Loans Outstanding</t>
  </si>
  <si>
    <t>Before Automated Application</t>
  </si>
  <si>
    <t>After Automated Application</t>
  </si>
  <si>
    <t>Before Outsourcing Servicing</t>
  </si>
  <si>
    <t>After Outsourcing Servicing</t>
  </si>
  <si>
    <t>After Credit Scoring</t>
  </si>
  <si>
    <t>WAY HOME BANK</t>
  </si>
  <si>
    <t>Capital (same % as Small Bank in Chart 1.6)</t>
  </si>
  <si>
    <t xml:space="preserve">Capital </t>
  </si>
  <si>
    <t>CHART 4.1  THE SEVEN BASIC FUNCTIONS FOR EXTENDING CREDIT</t>
  </si>
  <si>
    <t xml:space="preserve">I. CREDIT AUDIT # ____ BORROWER NAME: _____DATE___________  </t>
  </si>
  <si>
    <t>Principal Outstanding</t>
  </si>
  <si>
    <t>Unit Volume</t>
  </si>
  <si>
    <t>Loan Quality</t>
  </si>
  <si>
    <t xml:space="preserve">Operating Costs </t>
  </si>
  <si>
    <t>Funding Cost</t>
  </si>
  <si>
    <t>Year</t>
  </si>
  <si>
    <t>GDP Growth</t>
  </si>
  <si>
    <t xml:space="preserve">Annual    Volume $ </t>
  </si>
  <si>
    <t xml:space="preserve">Annual New Borrower Volume $ </t>
  </si>
  <si>
    <t>Principal Repaid $</t>
  </si>
  <si>
    <t>Principal Charged Off $</t>
  </si>
  <si>
    <t>Principal Recovered $</t>
  </si>
  <si>
    <t>Other Adjustments</t>
  </si>
  <si>
    <t>FYE Loans Outstanding</t>
  </si>
  <si>
    <t>Annual    Volume #</t>
  </si>
  <si>
    <t>Annual New Borrower Volume #</t>
  </si>
  <si>
    <t xml:space="preserve"># Loans Paid Off </t>
  </si>
  <si>
    <t># Loans Outstanding</t>
  </si>
  <si>
    <t>Principal Modified $</t>
  </si>
  <si>
    <t># Loans Modified</t>
  </si>
  <si>
    <t xml:space="preserve">Principal Delinquent $ </t>
  </si>
  <si>
    <t># Loans Delinquent</t>
  </si>
  <si>
    <t>Interest Revenue $</t>
  </si>
  <si>
    <t>Fee Revenue $</t>
  </si>
  <si>
    <t>Cost of Providing Credit $</t>
  </si>
  <si>
    <t>Cost of Managing Assets $</t>
  </si>
  <si>
    <t>Cost of Vendors and Suppliers $</t>
  </si>
  <si>
    <t># of Asset Managing Staff</t>
  </si>
  <si>
    <t>Equity and Loss Reserves $</t>
  </si>
  <si>
    <t xml:space="preserve">Implicit $ Funding Cost </t>
  </si>
  <si>
    <t>This Fiscal Year</t>
  </si>
  <si>
    <t>Most Recent Cohort</t>
  </si>
  <si>
    <t>Prior Year Cohort</t>
  </si>
  <si>
    <t>Non-Depository</t>
  </si>
  <si>
    <t>Key Financial Data Points</t>
  </si>
  <si>
    <t>Average loans outstanding $</t>
  </si>
  <si>
    <t>Loans outstanding $</t>
  </si>
  <si>
    <t>Loans outstanding #</t>
  </si>
  <si>
    <t>Average size of existing loans $</t>
  </si>
  <si>
    <t>Average size of new loans $</t>
  </si>
  <si>
    <t>Average life of existing loans (months)</t>
  </si>
  <si>
    <t>Average interest rate %</t>
  </si>
  <si>
    <t>Average fee %</t>
  </si>
  <si>
    <t>Avg size of the monthly payment -All</t>
  </si>
  <si>
    <t>Increase in loan volume %</t>
  </si>
  <si>
    <t>Loan volume to existing Loans %</t>
  </si>
  <si>
    <t>Total Revenues $</t>
  </si>
  <si>
    <t>Total Funding costs $</t>
  </si>
  <si>
    <t>Total Operating costs $</t>
  </si>
  <si>
    <t>Total Credit losses $</t>
  </si>
  <si>
    <t>Revenues to average loans o/s</t>
  </si>
  <si>
    <t>Funding costs to average loans o/s</t>
  </si>
  <si>
    <t>Operating costs to average loans o/s</t>
  </si>
  <si>
    <t>Credit losses to average loans o/s</t>
  </si>
  <si>
    <t>Stock Price</t>
  </si>
  <si>
    <t>Earnings Multiple- P/E</t>
  </si>
  <si>
    <t>CHART 4.2   CALCULATING OPERATING COSTS BY FUNCTION</t>
  </si>
  <si>
    <t>CHART 4.2a   Breakdown of Expenses (using the numbers from the most recent year)</t>
  </si>
  <si>
    <t>The Exit# in the middle adjusts the Avg Pay for the # of loans in "Exit" to the total PF i.e., 10%</t>
  </si>
  <si>
    <t>CHARTS 4.3  THE UNIT COST ANALYSIS</t>
  </si>
  <si>
    <t>CHART 4.3a  Agency Cost Per Unit of providing a loan</t>
  </si>
  <si>
    <t>CHART 4.3b  Agency Cost Per Unit of keeping and managing the loan</t>
  </si>
  <si>
    <t>CHART 4.4    DELEGATING, OUTSOURCING, AND SHARING</t>
  </si>
  <si>
    <t>CHART 4.4a  Different configurations of the seven lending functions</t>
  </si>
  <si>
    <t>CHART 4.4b  Shared Services</t>
  </si>
  <si>
    <t>CHART 4.5  LOWERING COSTS THROUGH TECHNOLOGY UPGRADES</t>
  </si>
  <si>
    <t>CHART 4.7   KEY PROBLEM: THE LOSS CURVE</t>
  </si>
  <si>
    <t>CHART 4.8  CREDIT SCORING</t>
  </si>
  <si>
    <t>CHART 4.9  STANDARD DEFINITIONS</t>
  </si>
  <si>
    <t>4.10   EXAMPLES OF RATING A LOAN AND ALLOCATING LOSSES</t>
  </si>
  <si>
    <t xml:space="preserve">4.10a  Rating a Loan </t>
  </si>
  <si>
    <t>CHART 4.11a</t>
  </si>
  <si>
    <t>CHART 4.11b</t>
  </si>
  <si>
    <t>CHART 4.12b  KEY OPERATING DATA POINTS</t>
  </si>
  <si>
    <t>CHART 4.12a  KEY OPERATING DATA POINTS</t>
  </si>
  <si>
    <t>CHART 4.13a  KEY CREDIT RISK DATA POINTS</t>
  </si>
  <si>
    <t>CHART 4.13b  KEY CREDIT RISK DATA POINTS</t>
  </si>
  <si>
    <t>CHART 4.13c  KEY CREDIT RISK DATA POINTS</t>
  </si>
  <si>
    <t>CHART 4.14a  CONVERSION APPLICATION FOR COMPARATIVE ANALYSIS: FROM CREDIT REFORM CALCULATIONS TO STANDARD INSTITUTIONAL REPORTING</t>
  </si>
  <si>
    <t>CHART 4.14b COMPARATIVE ANALYSIS</t>
  </si>
  <si>
    <t xml:space="preserve">CHART 4.6  WHAT KIND OF  RISK ARE WE SUPPOSED TO BE PREPARING FOR? </t>
  </si>
  <si>
    <r>
      <t xml:space="preserve">In the context of mortgage pools, a defaulted loan is one that "no longer pays principal and interest, and then remains delinquent until liquidated.  Federal agency programs that guarantee loans made by private sector lenders use the term "default" to indicate a loan has been purchased from the lending partner or on which a claim has been paid.  </t>
    </r>
    <r>
      <rPr>
        <sz val="9"/>
        <color theme="5" tint="-0.249977111117893"/>
        <rFont val="Calibri"/>
        <family val="2"/>
      </rPr>
      <t xml:space="preserve">There can be a time lapse between the time a loan goes delinquent at the lending partner and the time the loan is purchased or a claim is paid. </t>
    </r>
  </si>
  <si>
    <t xml:space="preserve">This is the amount of principal that the lender estimates will be written off on a delinquent loan.  It is a non-cash item that is a debit to the Loss Reserve and a Credit to the Loan balance. </t>
  </si>
  <si>
    <t>Current</t>
  </si>
  <si>
    <t>30 Days Delinquent</t>
  </si>
  <si>
    <t>60 Days  Delinquent</t>
  </si>
  <si>
    <t>90 Days Delinquent</t>
  </si>
  <si>
    <t>Bankruptcy</t>
  </si>
  <si>
    <t>Foreclosure</t>
  </si>
  <si>
    <t>Real Estate Owned</t>
  </si>
  <si>
    <t xml:space="preserve">Total </t>
  </si>
  <si>
    <t>% to Portfolio</t>
  </si>
  <si>
    <t>Projected Default per Delinquency status</t>
  </si>
  <si>
    <t>Projected Default % to Portfolio</t>
  </si>
  <si>
    <t>Expected Loss as % of the Portfolio</t>
  </si>
  <si>
    <t>4.10b  Establishing an appropriate Loss Reserve</t>
  </si>
  <si>
    <t>Expected Loss %</t>
  </si>
  <si>
    <t>Funding the loan or the grant; committing the credit of the institution</t>
  </si>
  <si>
    <t xml:space="preserve">This is an actual chart produced some years ago by a major lender with its own scoring system for businesses. The chart shows the riskiest business loans at the top with scores between 180 and 189 and a 4.40% loss rate, descending to the least risky with scores in the 230-300 range and an average loss rate of .33%. The balance among the different credit scores enables the lender to achieve an overall 2.66% loss rate -- not bad for a small business lender -- by using low risk loans to subsidize high risk loans. This lender developed the scores over a 15 year period using volume in the billions of dollars and thousands of loans. The lender has found the scores highly predictable, and uses them to ensure a proper portfolio balance going forward. </t>
  </si>
  <si>
    <t xml:space="preserve">      SESSION 4. MANAGING OPERATING COSTS AND CREDIT RISK</t>
  </si>
  <si>
    <t xml:space="preserve">This is the amount of principal that is recovered after all or a portion of a loan has been charged-off.  It is often, but not always, the product of liquidating or foreclosing on the loan.  Standard practice is to (i) credit the loss reserve and debit the Loan balance; and then (ii) credit the loan balance and debit cash.  The ratio of recoveries to charge-offs is a critical indicator of (i) the type of loans; (ii) the level of risk being taken; and (iii) management discipline. </t>
  </si>
  <si>
    <t>Loan is in workout but has some sources of repayment intact i.e., extended loan maturity, liquidation of collateral, honoring the guarantee</t>
  </si>
  <si>
    <t>37. Date of Financial Statements</t>
  </si>
  <si>
    <t>Annual  Loans Closed  #</t>
  </si>
  <si>
    <t xml:space="preserve">Credit scoring has become the primary form of underwriting small ticket (under $750,000) high volume credit programs.  In addition to personal credit scores of the business owners, there are highly accurate systems for scoring the business. The focus is not on evaluation of the company financials; business tax and financial data typically account for less than 15% weight of the business score. The business scores are largely reflective of the personal scores of the principal owners and the focus is on how they pay creditors over time. Recently business scoring systems have added tracking and analysis of business deposit balances. Systems can cost as little as $10 or $15 per business borrower -- a steep reduction in operating cost from the traditional range of $1,500 to $5,000 per loan. The credit scores have also proven more accurate than manual underwriting for loans of $750,000 or less. The accuracy diminishes as size of the loan and the business increases, however, and most small business loans still require some level of manual underwriting. </t>
  </si>
  <si>
    <r>
      <t xml:space="preserve">A delinquent loan is a loan that has missed at least one scheduled payment. Therefore, a "30-day" delinquent loan is past due by one payment as of the report date; a "60-day" is past due by two payments, etc.  When a loan is delinquent, the full principal is accounted as delinquent, not just the missed monthly payment. There are no hard rules on when foreclosure should begin and practice can differ from one asset class to the next.  But generally foreclosure proceedings aren't started before a loan is 90 days past due, and many don't start until a loan is 120 days. Agencies are directed to send loans that are delinquent 180 days to Treasury for collection. The term delinquency is used by agencies for programs involving direct lending. </t>
    </r>
    <r>
      <rPr>
        <sz val="9"/>
        <color rgb="FFFF0000"/>
        <rFont val="Calibri"/>
        <family val="2"/>
      </rPr>
      <t xml:space="preserve"> </t>
    </r>
    <r>
      <rPr>
        <sz val="9"/>
        <color theme="5" tint="-0.249977111117893"/>
        <rFont val="Calibri"/>
        <family val="2"/>
      </rPr>
      <t xml:space="preserve">All lenders have discretion in remedying delinquency. </t>
    </r>
  </si>
  <si>
    <t># of Credit Poviding Staff</t>
  </si>
  <si>
    <t>CHART 4.2b  Staff Productivity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</si>
</sst>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44" formatCode="_(&quot;$&quot;* #,##0.00_);_(&quot;$&quot;* \(#,##0.00\);_(&quot;$&quot;* &quot;-&quot;??_);_(@_)"/>
    <numFmt numFmtId="164" formatCode="&quot;$&quot;#,##0.0000_);\(&quot;$&quot;#,##0.0000\)"/>
    <numFmt numFmtId="165" formatCode="&quot;$&quot;#,##0"/>
    <numFmt numFmtId="166" formatCode="0_);\(0\)"/>
    <numFmt numFmtId="167" formatCode="&quot;$&quot;#,##0.00"/>
    <numFmt numFmtId="168" formatCode="0.00_);\(0.00\)"/>
    <numFmt numFmtId="169" formatCode="m/d/yy;@"/>
    <numFmt numFmtId="170" formatCode="[$$-409]#,##0_);\([$$-409]#,##0\)"/>
  </numFmts>
  <fonts count="50" x14ac:knownFonts="1">
    <font>
      <sz val="11"/>
      <color theme="1"/>
      <name val="Calibri"/>
      <family val="2"/>
      <scheme val="minor"/>
    </font>
    <font>
      <sz val="8"/>
      <color theme="1"/>
      <name val="Calibri"/>
      <family val="2"/>
      <scheme val="minor"/>
    </font>
    <font>
      <sz val="11"/>
      <color theme="1"/>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b/>
      <sz val="11"/>
      <color theme="1"/>
      <name val="Calibri"/>
      <family val="2"/>
      <scheme val="minor"/>
    </font>
    <font>
      <b/>
      <sz val="9"/>
      <name val="Calibri"/>
      <family val="2"/>
      <scheme val="minor"/>
    </font>
    <font>
      <b/>
      <sz val="9"/>
      <color theme="0"/>
      <name val="Calibri"/>
      <family val="2"/>
      <scheme val="minor"/>
    </font>
    <font>
      <sz val="11"/>
      <name val="Calibri"/>
      <family val="2"/>
      <scheme val="minor"/>
    </font>
    <font>
      <sz val="9"/>
      <color theme="1"/>
      <name val="Calibri"/>
      <family val="2"/>
    </font>
    <font>
      <sz val="11"/>
      <color theme="0"/>
      <name val="Calibri"/>
      <family val="2"/>
      <scheme val="minor"/>
    </font>
    <font>
      <sz val="10"/>
      <name val="Arial"/>
      <family val="2"/>
    </font>
    <font>
      <b/>
      <sz val="8"/>
      <name val="Arial"/>
      <family val="2"/>
    </font>
    <font>
      <u/>
      <sz val="10"/>
      <color theme="10"/>
      <name val="Arial"/>
      <family val="2"/>
    </font>
    <font>
      <sz val="10"/>
      <color indexed="9"/>
      <name val="Arial"/>
      <family val="2"/>
    </font>
    <font>
      <sz val="9"/>
      <color theme="0"/>
      <name val="Calibri"/>
      <family val="2"/>
      <scheme val="minor"/>
    </font>
    <font>
      <sz val="9"/>
      <name val="Calibri"/>
      <family val="2"/>
      <scheme val="minor"/>
    </font>
    <font>
      <sz val="10"/>
      <color theme="1"/>
      <name val="Calibri"/>
      <family val="2"/>
      <scheme val="minor"/>
    </font>
    <font>
      <sz val="9"/>
      <name val="Arial"/>
      <family val="2"/>
    </font>
    <font>
      <b/>
      <sz val="9"/>
      <name val="Arial"/>
      <family val="2"/>
    </font>
    <font>
      <sz val="12"/>
      <color theme="0"/>
      <name val="Calibri"/>
      <family val="2"/>
      <scheme val="minor"/>
    </font>
    <font>
      <b/>
      <sz val="12"/>
      <color theme="0"/>
      <name val="Calibri"/>
      <family val="2"/>
      <scheme val="minor"/>
    </font>
    <font>
      <sz val="9"/>
      <color indexed="9"/>
      <name val="Calibri"/>
      <family val="2"/>
      <scheme val="minor"/>
    </font>
    <font>
      <sz val="11"/>
      <color rgb="FFFF0000"/>
      <name val="Calibri"/>
      <family val="2"/>
      <scheme val="minor"/>
    </font>
    <font>
      <b/>
      <sz val="10"/>
      <color theme="0"/>
      <name val="Calibri"/>
      <family val="2"/>
      <scheme val="minor"/>
    </font>
    <font>
      <sz val="10"/>
      <color theme="0"/>
      <name val="Calibri"/>
      <family val="2"/>
      <scheme val="minor"/>
    </font>
    <font>
      <b/>
      <sz val="10"/>
      <color rgb="FFFF0000"/>
      <name val="Calibri"/>
      <family val="2"/>
      <scheme val="minor"/>
    </font>
    <font>
      <sz val="10"/>
      <name val="Arial"/>
      <family val="2"/>
    </font>
    <font>
      <b/>
      <sz val="9"/>
      <color theme="0"/>
      <name val="Arial"/>
      <family val="2"/>
    </font>
    <font>
      <i/>
      <sz val="9"/>
      <color theme="1"/>
      <name val="Calibri"/>
      <family val="2"/>
      <scheme val="minor"/>
    </font>
    <font>
      <sz val="9"/>
      <color indexed="9"/>
      <name val="Arial"/>
      <family val="2"/>
    </font>
    <font>
      <sz val="7"/>
      <color theme="1"/>
      <name val="Calibri"/>
      <family val="2"/>
      <scheme val="minor"/>
    </font>
    <font>
      <sz val="10"/>
      <color indexed="10"/>
      <name val="Arial"/>
      <family val="2"/>
    </font>
    <font>
      <sz val="10"/>
      <color rgb="FFFF0000"/>
      <name val="Arial"/>
      <family val="2"/>
    </font>
    <font>
      <sz val="10"/>
      <color theme="0"/>
      <name val="Arial"/>
      <family val="2"/>
    </font>
    <font>
      <sz val="9"/>
      <color rgb="FFFF0000"/>
      <name val="Arial"/>
      <family val="2"/>
    </font>
    <font>
      <u/>
      <sz val="8"/>
      <color theme="10"/>
      <name val="Arial"/>
      <family val="2"/>
    </font>
    <font>
      <b/>
      <sz val="8"/>
      <color indexed="9"/>
      <name val="Arial"/>
      <family val="2"/>
    </font>
    <font>
      <b/>
      <sz val="12"/>
      <color indexed="9"/>
      <name val="Arial"/>
      <family val="2"/>
    </font>
    <font>
      <sz val="12"/>
      <color theme="0"/>
      <name val="Arial"/>
      <family val="2"/>
    </font>
    <font>
      <sz val="12"/>
      <color indexed="9"/>
      <name val="Arial"/>
      <family val="2"/>
    </font>
    <font>
      <sz val="10"/>
      <color rgb="FFFF0000"/>
      <name val="Calibri"/>
      <family val="2"/>
      <scheme val="minor"/>
    </font>
    <font>
      <b/>
      <sz val="9"/>
      <color theme="1"/>
      <name val="Calibri"/>
      <family val="2"/>
    </font>
    <font>
      <b/>
      <sz val="9"/>
      <color indexed="9"/>
      <name val="Arial"/>
      <family val="2"/>
    </font>
    <font>
      <b/>
      <sz val="9"/>
      <color rgb="FFFF0000"/>
      <name val="Calibri"/>
      <family val="2"/>
      <scheme val="minor"/>
    </font>
    <font>
      <sz val="9"/>
      <color rgb="FFFF0000"/>
      <name val="Calibri"/>
      <family val="2"/>
    </font>
    <font>
      <sz val="9"/>
      <color theme="5" tint="-0.249977111117893"/>
      <name val="Calibri"/>
      <family val="2"/>
    </font>
    <font>
      <b/>
      <sz val="14"/>
      <color theme="0"/>
      <name val="Calibri"/>
      <family val="2"/>
      <scheme val="minor"/>
    </font>
    <font>
      <sz val="14"/>
      <color theme="0"/>
      <name val="Calibri"/>
      <family val="2"/>
      <scheme val="minor"/>
    </font>
  </fonts>
  <fills count="2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indexed="9"/>
        <bgColor indexed="64"/>
      </patternFill>
    </fill>
    <fill>
      <patternFill patternType="solid">
        <fgColor theme="0" tint="-0.249977111117893"/>
        <bgColor indexed="64"/>
      </patternFill>
    </fill>
    <fill>
      <patternFill patternType="solid">
        <fgColor indexed="55"/>
        <bgColor indexed="64"/>
      </patternFill>
    </fill>
    <fill>
      <patternFill patternType="solid">
        <fgColor indexed="23"/>
        <bgColor indexed="64"/>
      </patternFill>
    </fill>
    <fill>
      <patternFill patternType="solid">
        <fgColor indexed="2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499984740745262"/>
        <bgColor indexed="64"/>
      </patternFill>
    </fill>
    <fill>
      <patternFill patternType="solid">
        <fgColor rgb="FFFF0000"/>
        <bgColor indexed="64"/>
      </patternFill>
    </fill>
    <fill>
      <patternFill patternType="solid">
        <fgColor rgb="FFFFC000"/>
        <bgColor indexed="64"/>
      </patternFill>
    </fill>
    <fill>
      <patternFill patternType="solid">
        <fgColor indexed="63"/>
        <bgColor indexed="64"/>
      </patternFill>
    </fill>
    <fill>
      <patternFill patternType="solid">
        <fgColor theme="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C00000"/>
        <bgColor indexed="64"/>
      </patternFill>
    </fill>
    <fill>
      <patternFill patternType="solid">
        <fgColor theme="8" tint="0.59999389629810485"/>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14" fillId="0" borderId="0" applyNumberFormat="0" applyFill="0" applyBorder="0" applyAlignment="0" applyProtection="0"/>
    <xf numFmtId="0" fontId="12" fillId="0" borderId="0"/>
  </cellStyleXfs>
  <cellXfs count="755">
    <xf numFmtId="0" fontId="0" fillId="0" borderId="0" xfId="0"/>
    <xf numFmtId="0" fontId="3" fillId="0" borderId="0" xfId="0" applyFont="1"/>
    <xf numFmtId="0" fontId="3" fillId="0" borderId="0" xfId="0" applyFont="1" applyFill="1"/>
    <xf numFmtId="0" fontId="3" fillId="0" borderId="0" xfId="0" applyFont="1" applyAlignment="1">
      <alignment horizontal="center" vertical="center"/>
    </xf>
    <xf numFmtId="0" fontId="3" fillId="0" borderId="0" xfId="0" applyFont="1" applyFill="1" applyAlignment="1">
      <alignment horizontal="center" vertical="center"/>
    </xf>
    <xf numFmtId="5" fontId="3" fillId="0" borderId="0" xfId="0" applyNumberFormat="1" applyFont="1"/>
    <xf numFmtId="0" fontId="3" fillId="0" borderId="0" xfId="0" applyFont="1" applyAlignment="1">
      <alignment horizontal="center"/>
    </xf>
    <xf numFmtId="0" fontId="3" fillId="0" borderId="0" xfId="0" applyFont="1" applyFill="1" applyAlignment="1">
      <alignment horizontal="center"/>
    </xf>
    <xf numFmtId="0" fontId="3" fillId="0" borderId="0" xfId="0" applyFont="1" applyFill="1" applyBorder="1"/>
    <xf numFmtId="5" fontId="3" fillId="0" borderId="0" xfId="0" applyNumberFormat="1" applyFont="1" applyAlignment="1">
      <alignment horizontal="center"/>
    </xf>
    <xf numFmtId="0" fontId="3" fillId="0" borderId="0" xfId="0" applyFont="1" applyFill="1" applyBorder="1" applyAlignment="1">
      <alignment horizontal="center"/>
    </xf>
    <xf numFmtId="10" fontId="3" fillId="0" borderId="0" xfId="0" applyNumberFormat="1" applyFont="1" applyFill="1" applyAlignment="1">
      <alignment horizontal="center"/>
    </xf>
    <xf numFmtId="10" fontId="3" fillId="0" borderId="0" xfId="0" applyNumberFormat="1" applyFont="1" applyAlignment="1">
      <alignment horizontal="center"/>
    </xf>
    <xf numFmtId="10" fontId="3" fillId="0" borderId="0" xfId="0" applyNumberFormat="1" applyFont="1" applyBorder="1" applyAlignment="1">
      <alignment horizontal="center"/>
    </xf>
    <xf numFmtId="0" fontId="3" fillId="4" borderId="0" xfId="0" applyFont="1" applyFill="1"/>
    <xf numFmtId="0" fontId="3" fillId="4" borderId="0" xfId="0" applyFont="1" applyFill="1" applyAlignment="1">
      <alignment horizontal="center"/>
    </xf>
    <xf numFmtId="0" fontId="5" fillId="0" borderId="0" xfId="0" applyFont="1"/>
    <xf numFmtId="0" fontId="5" fillId="3" borderId="2" xfId="0" applyFont="1" applyFill="1" applyBorder="1"/>
    <xf numFmtId="0" fontId="3" fillId="3" borderId="2" xfId="0" applyFont="1" applyFill="1" applyBorder="1"/>
    <xf numFmtId="0" fontId="3" fillId="3" borderId="2" xfId="0" applyFont="1" applyFill="1" applyBorder="1" applyAlignment="1">
      <alignment horizontal="center"/>
    </xf>
    <xf numFmtId="5" fontId="3" fillId="0" borderId="0" xfId="0" applyNumberFormat="1" applyFont="1" applyFill="1" applyBorder="1" applyAlignment="1">
      <alignment horizontal="center"/>
    </xf>
    <xf numFmtId="10" fontId="3" fillId="0" borderId="0" xfId="0" applyNumberFormat="1" applyFont="1" applyFill="1" applyBorder="1" applyAlignment="1">
      <alignment horizontal="center"/>
    </xf>
    <xf numFmtId="0" fontId="5" fillId="0" borderId="0" xfId="0" applyFont="1" applyFill="1" applyBorder="1"/>
    <xf numFmtId="5" fontId="3" fillId="0" borderId="0" xfId="0" applyNumberFormat="1" applyFont="1" applyFill="1" applyBorder="1" applyAlignment="1">
      <alignment horizontal="center" vertical="center" wrapText="1"/>
    </xf>
    <xf numFmtId="10"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10" fontId="3" fillId="0" borderId="0" xfId="0" applyNumberFormat="1" applyFont="1" applyBorder="1" applyAlignment="1">
      <alignment horizontal="center" vertical="center"/>
    </xf>
    <xf numFmtId="10" fontId="3" fillId="0" borderId="0" xfId="0" applyNumberFormat="1" applyFont="1" applyFill="1" applyBorder="1" applyAlignment="1">
      <alignment horizontal="center" vertical="center"/>
    </xf>
    <xf numFmtId="10" fontId="3" fillId="4" borderId="0" xfId="0" applyNumberFormat="1" applyFont="1" applyFill="1" applyAlignment="1">
      <alignment horizontal="center" vertical="center"/>
    </xf>
    <xf numFmtId="0" fontId="3" fillId="4" borderId="0" xfId="0" applyFont="1" applyFill="1" applyBorder="1"/>
    <xf numFmtId="0" fontId="3" fillId="4" borderId="0" xfId="0" applyFont="1" applyFill="1" applyBorder="1" applyAlignment="1">
      <alignment horizontal="center"/>
    </xf>
    <xf numFmtId="0" fontId="5" fillId="4" borderId="0" xfId="0" applyFont="1" applyFill="1" applyBorder="1"/>
    <xf numFmtId="5" fontId="3" fillId="0" borderId="1" xfId="0" applyNumberFormat="1" applyFont="1" applyFill="1" applyBorder="1" applyAlignment="1">
      <alignment horizontal="center"/>
    </xf>
    <xf numFmtId="0" fontId="3" fillId="5" borderId="0" xfId="0" applyFont="1" applyFill="1"/>
    <xf numFmtId="0" fontId="5" fillId="0" borderId="0" xfId="0" applyFont="1" applyFill="1"/>
    <xf numFmtId="0" fontId="3" fillId="4" borderId="1" xfId="0" applyFont="1" applyFill="1" applyBorder="1"/>
    <xf numFmtId="5" fontId="3" fillId="4" borderId="1" xfId="0" applyNumberFormat="1" applyFont="1" applyFill="1" applyBorder="1" applyAlignment="1">
      <alignment horizontal="center"/>
    </xf>
    <xf numFmtId="0" fontId="3" fillId="4" borderId="1" xfId="0" applyFont="1" applyFill="1" applyBorder="1" applyAlignment="1">
      <alignment horizontal="center"/>
    </xf>
    <xf numFmtId="10" fontId="3" fillId="4" borderId="1" xfId="0" applyNumberFormat="1" applyFont="1" applyFill="1" applyBorder="1" applyAlignment="1">
      <alignment horizontal="center"/>
    </xf>
    <xf numFmtId="0" fontId="3" fillId="0" borderId="1" xfId="0" applyFont="1" applyFill="1" applyBorder="1" applyAlignment="1">
      <alignment horizontal="center"/>
    </xf>
    <xf numFmtId="10" fontId="3" fillId="0" borderId="1" xfId="0" applyNumberFormat="1" applyFont="1" applyFill="1" applyBorder="1" applyAlignment="1">
      <alignment horizontal="center"/>
    </xf>
    <xf numFmtId="37" fontId="3" fillId="4" borderId="1" xfId="0" applyNumberFormat="1" applyFont="1" applyFill="1" applyBorder="1" applyAlignment="1">
      <alignment horizontal="center"/>
    </xf>
    <xf numFmtId="37" fontId="3" fillId="0" borderId="1" xfId="0" applyNumberFormat="1" applyFont="1" applyFill="1" applyBorder="1" applyAlignment="1">
      <alignment horizontal="center"/>
    </xf>
    <xf numFmtId="5" fontId="3" fillId="0" borderId="0" xfId="0" applyNumberFormat="1" applyFont="1" applyFill="1" applyAlignment="1">
      <alignment horizontal="center"/>
    </xf>
    <xf numFmtId="5" fontId="3" fillId="4" borderId="0" xfId="0" applyNumberFormat="1" applyFont="1" applyFill="1" applyAlignment="1">
      <alignment horizontal="center"/>
    </xf>
    <xf numFmtId="0" fontId="1" fillId="0" borderId="0" xfId="0" applyFont="1" applyFill="1" applyAlignment="1">
      <alignment horizontal="center"/>
    </xf>
    <xf numFmtId="0" fontId="0" fillId="0" borderId="0" xfId="0" applyFill="1" applyAlignment="1">
      <alignment wrapText="1"/>
    </xf>
    <xf numFmtId="5" fontId="3" fillId="4" borderId="0" xfId="0" applyNumberFormat="1" applyFont="1" applyFill="1"/>
    <xf numFmtId="9" fontId="3" fillId="4" borderId="0" xfId="0" applyNumberFormat="1" applyFont="1" applyFill="1" applyAlignment="1">
      <alignment horizontal="center"/>
    </xf>
    <xf numFmtId="44" fontId="3" fillId="0" borderId="0" xfId="1" applyFont="1" applyAlignment="1">
      <alignment horizontal="center" vertical="center"/>
    </xf>
    <xf numFmtId="0" fontId="10" fillId="0" borderId="0" xfId="0" applyFont="1" applyFill="1" applyAlignment="1">
      <alignment vertical="center"/>
    </xf>
    <xf numFmtId="0" fontId="0" fillId="0" borderId="0" xfId="0" applyFill="1"/>
    <xf numFmtId="0" fontId="0" fillId="0" borderId="1" xfId="0" applyBorder="1"/>
    <xf numFmtId="0" fontId="0" fillId="5" borderId="0" xfId="0" applyFill="1" applyAlignment="1">
      <alignment horizontal="center"/>
    </xf>
    <xf numFmtId="0" fontId="0" fillId="4" borderId="0" xfId="0" applyFill="1"/>
    <xf numFmtId="10" fontId="1" fillId="0" borderId="0" xfId="0" applyNumberFormat="1" applyFont="1" applyFill="1" applyAlignment="1">
      <alignment horizontal="center" vertical="center"/>
    </xf>
    <xf numFmtId="37" fontId="19" fillId="0" borderId="0" xfId="0" applyNumberFormat="1" applyFont="1" applyFill="1" applyAlignment="1" applyProtection="1">
      <alignment horizontal="center" wrapText="1"/>
    </xf>
    <xf numFmtId="0" fontId="3" fillId="0" borderId="1" xfId="0" applyFont="1" applyBorder="1"/>
    <xf numFmtId="0" fontId="3" fillId="0" borderId="1" xfId="0" applyFont="1" applyFill="1" applyBorder="1"/>
    <xf numFmtId="0" fontId="20" fillId="0" borderId="0" xfId="0" applyFont="1" applyFill="1" applyBorder="1" applyAlignment="1" applyProtection="1">
      <alignment wrapText="1"/>
    </xf>
    <xf numFmtId="37" fontId="19" fillId="3" borderId="0" xfId="0" applyNumberFormat="1" applyFont="1" applyFill="1" applyAlignment="1" applyProtection="1">
      <alignment horizontal="center" wrapText="1"/>
    </xf>
    <xf numFmtId="0" fontId="3" fillId="0" borderId="2" xfId="0" applyFont="1" applyFill="1" applyBorder="1"/>
    <xf numFmtId="37" fontId="17" fillId="0" borderId="1" xfId="0" applyNumberFormat="1" applyFont="1" applyFill="1" applyBorder="1" applyAlignment="1" applyProtection="1">
      <alignment wrapText="1"/>
    </xf>
    <xf numFmtId="37" fontId="7" fillId="3" borderId="1" xfId="0" applyNumberFormat="1" applyFont="1" applyFill="1" applyBorder="1" applyAlignment="1" applyProtection="1">
      <alignment wrapText="1"/>
    </xf>
    <xf numFmtId="0" fontId="17" fillId="3" borderId="11" xfId="0" applyFont="1" applyFill="1" applyBorder="1" applyAlignment="1">
      <alignment horizontal="center"/>
    </xf>
    <xf numFmtId="37" fontId="7" fillId="4" borderId="1" xfId="0" applyNumberFormat="1" applyFont="1" applyFill="1" applyBorder="1" applyAlignment="1" applyProtection="1">
      <alignment wrapText="1"/>
    </xf>
    <xf numFmtId="37" fontId="17" fillId="0" borderId="1" xfId="0" applyNumberFormat="1" applyFont="1" applyFill="1" applyBorder="1" applyAlignment="1" applyProtection="1">
      <alignment horizontal="left" wrapText="1"/>
    </xf>
    <xf numFmtId="0" fontId="3" fillId="5" borderId="0" xfId="0" applyFont="1" applyFill="1" applyAlignment="1">
      <alignment horizontal="center"/>
    </xf>
    <xf numFmtId="10" fontId="17" fillId="0" borderId="1" xfId="0" applyNumberFormat="1" applyFont="1" applyFill="1" applyBorder="1" applyAlignment="1" applyProtection="1">
      <alignment wrapText="1"/>
    </xf>
    <xf numFmtId="5" fontId="3" fillId="0" borderId="0" xfId="0" applyNumberFormat="1" applyFont="1" applyAlignment="1">
      <alignment horizontal="center" vertical="center"/>
    </xf>
    <xf numFmtId="5" fontId="3" fillId="0" borderId="0" xfId="0" applyNumberFormat="1" applyFont="1" applyFill="1" applyAlignment="1">
      <alignment horizontal="center" vertical="center"/>
    </xf>
    <xf numFmtId="0" fontId="3" fillId="0" borderId="0" xfId="0" applyFont="1" applyAlignment="1">
      <alignment vertical="center"/>
    </xf>
    <xf numFmtId="0" fontId="3" fillId="3" borderId="0" xfId="0" applyFont="1" applyFill="1" applyAlignment="1">
      <alignment horizontal="center"/>
    </xf>
    <xf numFmtId="0" fontId="3" fillId="5" borderId="0" xfId="0" applyFont="1" applyFill="1" applyAlignment="1">
      <alignment horizontal="center" vertical="center"/>
    </xf>
    <xf numFmtId="0" fontId="0" fillId="5" borderId="0" xfId="0" applyFill="1"/>
    <xf numFmtId="0" fontId="0" fillId="5" borderId="0" xfId="0" applyFill="1" applyBorder="1"/>
    <xf numFmtId="0" fontId="18" fillId="0" borderId="0" xfId="0" applyFont="1" applyAlignment="1">
      <alignment vertical="center"/>
    </xf>
    <xf numFmtId="0" fontId="18" fillId="0" borderId="0" xfId="0" applyFont="1" applyAlignment="1">
      <alignment horizontal="left" vertical="center"/>
    </xf>
    <xf numFmtId="0" fontId="18" fillId="12" borderId="0" xfId="0" applyFont="1" applyFill="1" applyAlignment="1">
      <alignment vertical="center"/>
    </xf>
    <xf numFmtId="10" fontId="3" fillId="0" borderId="0" xfId="0" applyNumberFormat="1" applyFont="1"/>
    <xf numFmtId="0" fontId="1" fillId="4" borderId="0" xfId="0" applyFont="1" applyFill="1"/>
    <xf numFmtId="0" fontId="3" fillId="0" borderId="0" xfId="0" applyFont="1" applyFill="1" applyBorder="1" applyAlignment="1">
      <alignment horizontal="center" vertical="center"/>
    </xf>
    <xf numFmtId="5" fontId="3" fillId="0" borderId="0" xfId="0" applyNumberFormat="1" applyFont="1" applyFill="1" applyBorder="1" applyAlignment="1">
      <alignment horizontal="center" vertical="center"/>
    </xf>
    <xf numFmtId="5" fontId="5" fillId="0" borderId="0" xfId="0" applyNumberFormat="1" applyFont="1" applyFill="1" applyBorder="1" applyAlignment="1">
      <alignment horizontal="center" vertical="center"/>
    </xf>
    <xf numFmtId="0" fontId="17" fillId="3" borderId="1" xfId="0" applyFont="1" applyFill="1" applyBorder="1" applyAlignment="1">
      <alignment horizontal="center"/>
    </xf>
    <xf numFmtId="9" fontId="3" fillId="0" borderId="0" xfId="0" applyNumberFormat="1" applyFont="1" applyAlignment="1">
      <alignment horizontal="center" vertical="center" wrapText="1"/>
    </xf>
    <xf numFmtId="0" fontId="16" fillId="0" borderId="0" xfId="0" applyFont="1" applyFill="1" applyAlignment="1">
      <alignment vertical="center" wrapText="1"/>
    </xf>
    <xf numFmtId="0" fontId="11" fillId="0" borderId="0" xfId="0" applyFont="1" applyFill="1" applyAlignment="1">
      <alignment vertical="center" wrapText="1"/>
    </xf>
    <xf numFmtId="0" fontId="19" fillId="12" borderId="11" xfId="0" applyFont="1" applyFill="1" applyBorder="1" applyAlignment="1">
      <alignment horizontal="center"/>
    </xf>
    <xf numFmtId="37" fontId="17" fillId="4" borderId="1" xfId="0" applyNumberFormat="1" applyFont="1" applyFill="1" applyBorder="1" applyAlignment="1" applyProtection="1">
      <alignment wrapText="1"/>
    </xf>
    <xf numFmtId="10" fontId="17" fillId="4" borderId="1" xfId="0" applyNumberFormat="1" applyFont="1" applyFill="1" applyBorder="1" applyAlignment="1" applyProtection="1">
      <alignment wrapText="1"/>
    </xf>
    <xf numFmtId="0" fontId="19" fillId="0" borderId="11" xfId="0" applyFont="1" applyFill="1" applyBorder="1" applyAlignment="1">
      <alignment horizontal="center"/>
    </xf>
    <xf numFmtId="37" fontId="19" fillId="4" borderId="0" xfId="0" applyNumberFormat="1" applyFont="1" applyFill="1" applyAlignment="1" applyProtection="1">
      <alignment horizontal="center" wrapText="1"/>
    </xf>
    <xf numFmtId="0" fontId="19" fillId="4" borderId="11" xfId="0" applyFont="1" applyFill="1" applyBorder="1" applyAlignment="1">
      <alignment horizontal="center"/>
    </xf>
    <xf numFmtId="0" fontId="3" fillId="0" borderId="0" xfId="0" applyFont="1" applyFill="1" applyAlignment="1">
      <alignment vertical="center"/>
    </xf>
    <xf numFmtId="0" fontId="3" fillId="0" borderId="0" xfId="0" applyFont="1" applyFill="1" applyBorder="1" applyAlignment="1">
      <alignment vertical="center"/>
    </xf>
    <xf numFmtId="0" fontId="19" fillId="8" borderId="11" xfId="0" applyFont="1" applyFill="1" applyBorder="1" applyAlignment="1">
      <alignment horizontal="center"/>
    </xf>
    <xf numFmtId="37" fontId="7" fillId="0" borderId="1" xfId="0" applyNumberFormat="1" applyFont="1" applyFill="1" applyBorder="1" applyAlignment="1" applyProtection="1">
      <alignment wrapText="1"/>
    </xf>
    <xf numFmtId="0" fontId="19" fillId="3" borderId="11" xfId="0" applyFont="1" applyFill="1" applyBorder="1" applyAlignment="1">
      <alignment horizontal="center"/>
    </xf>
    <xf numFmtId="0" fontId="20" fillId="0" borderId="6" xfId="0" applyFont="1" applyFill="1" applyBorder="1" applyAlignment="1">
      <alignment horizontal="center" wrapText="1"/>
    </xf>
    <xf numFmtId="0" fontId="3" fillId="0" borderId="7" xfId="0" applyFont="1" applyFill="1" applyBorder="1" applyAlignment="1">
      <alignment wrapText="1"/>
    </xf>
    <xf numFmtId="0" fontId="0" fillId="0" borderId="7" xfId="0" applyFill="1" applyBorder="1" applyAlignment="1">
      <alignment horizontal="center" wrapText="1"/>
    </xf>
    <xf numFmtId="0" fontId="29" fillId="6" borderId="1" xfId="0" applyFont="1" applyFill="1" applyBorder="1" applyAlignment="1" applyProtection="1">
      <alignment vertical="center"/>
    </xf>
    <xf numFmtId="0" fontId="29" fillId="6" borderId="9" xfId="0" applyFont="1" applyFill="1" applyBorder="1" applyAlignment="1" applyProtection="1">
      <alignment wrapText="1"/>
    </xf>
    <xf numFmtId="0" fontId="20" fillId="8" borderId="0" xfId="0" applyFont="1" applyFill="1" applyBorder="1" applyAlignment="1" applyProtection="1">
      <alignment wrapText="1"/>
    </xf>
    <xf numFmtId="37" fontId="8" fillId="6" borderId="1" xfId="0" applyNumberFormat="1" applyFont="1" applyFill="1" applyBorder="1" applyAlignment="1" applyProtection="1">
      <alignment wrapText="1"/>
    </xf>
    <xf numFmtId="0" fontId="16" fillId="6" borderId="1" xfId="0" applyFont="1" applyFill="1" applyBorder="1" applyAlignment="1">
      <alignment horizontal="center"/>
    </xf>
    <xf numFmtId="0" fontId="5" fillId="3" borderId="1" xfId="0" applyFont="1" applyFill="1" applyBorder="1"/>
    <xf numFmtId="0" fontId="5" fillId="3" borderId="11" xfId="0" applyFont="1" applyFill="1" applyBorder="1"/>
    <xf numFmtId="37" fontId="17" fillId="4" borderId="1" xfId="0" applyNumberFormat="1" applyFont="1" applyFill="1" applyBorder="1" applyAlignment="1" applyProtection="1">
      <alignment horizontal="left" wrapText="1"/>
    </xf>
    <xf numFmtId="37" fontId="17" fillId="4" borderId="12" xfId="0" applyNumberFormat="1" applyFont="1" applyFill="1" applyBorder="1" applyAlignment="1" applyProtection="1">
      <alignment wrapText="1"/>
    </xf>
    <xf numFmtId="0" fontId="3" fillId="3" borderId="1" xfId="0" applyFont="1" applyFill="1" applyBorder="1" applyAlignment="1">
      <alignment horizontal="center"/>
    </xf>
    <xf numFmtId="0" fontId="7" fillId="8" borderId="1" xfId="0" applyFont="1" applyFill="1" applyBorder="1" applyAlignment="1" applyProtection="1">
      <alignment vertical="center"/>
    </xf>
    <xf numFmtId="0" fontId="7" fillId="3" borderId="1" xfId="0" applyFont="1" applyFill="1" applyBorder="1" applyAlignment="1" applyProtection="1">
      <alignment vertical="center"/>
    </xf>
    <xf numFmtId="0" fontId="20" fillId="3" borderId="0" xfId="0" applyFont="1" applyFill="1" applyBorder="1" applyAlignment="1" applyProtection="1">
      <alignment wrapText="1"/>
    </xf>
    <xf numFmtId="0" fontId="3" fillId="4" borderId="11" xfId="0" applyFont="1" applyFill="1" applyBorder="1"/>
    <xf numFmtId="0" fontId="3" fillId="0" borderId="0" xfId="0" applyFont="1" applyAlignment="1">
      <alignment vertical="center" wrapText="1"/>
    </xf>
    <xf numFmtId="0" fontId="0" fillId="0" borderId="0" xfId="0" applyAlignment="1">
      <alignment vertical="center" wrapText="1"/>
    </xf>
    <xf numFmtId="0" fontId="0" fillId="0" borderId="0" xfId="0" applyAlignment="1">
      <alignment wrapText="1"/>
    </xf>
    <xf numFmtId="37" fontId="17" fillId="0" borderId="1" xfId="0" applyNumberFormat="1" applyFont="1" applyFill="1" applyBorder="1" applyAlignment="1" applyProtection="1">
      <alignment vertical="center" wrapText="1"/>
    </xf>
    <xf numFmtId="0" fontId="17" fillId="0" borderId="1" xfId="0" applyFont="1" applyFill="1" applyBorder="1" applyAlignment="1">
      <alignment horizontal="center" vertical="center" wrapText="1"/>
    </xf>
    <xf numFmtId="0" fontId="17" fillId="0" borderId="11" xfId="0" applyFont="1" applyFill="1" applyBorder="1" applyAlignment="1">
      <alignment horizontal="center" vertical="center" wrapText="1"/>
    </xf>
    <xf numFmtId="10" fontId="17" fillId="4" borderId="1" xfId="0" applyNumberFormat="1" applyFont="1" applyFill="1" applyBorder="1" applyAlignment="1" applyProtection="1">
      <alignment horizontal="left" vertical="center" wrapText="1"/>
    </xf>
    <xf numFmtId="0" fontId="17" fillId="4" borderId="11" xfId="0" applyFont="1" applyFill="1" applyBorder="1" applyAlignment="1">
      <alignment horizontal="center" vertical="center" wrapText="1"/>
    </xf>
    <xf numFmtId="10" fontId="17" fillId="0" borderId="1" xfId="0" applyNumberFormat="1" applyFont="1" applyFill="1" applyBorder="1" applyAlignment="1" applyProtection="1">
      <alignment vertical="center" wrapText="1"/>
    </xf>
    <xf numFmtId="37" fontId="7" fillId="3" borderId="1" xfId="0" applyNumberFormat="1" applyFont="1" applyFill="1" applyBorder="1" applyAlignment="1" applyProtection="1">
      <alignment vertical="center" wrapText="1"/>
    </xf>
    <xf numFmtId="0" fontId="17" fillId="3" borderId="1" xfId="0" applyFont="1" applyFill="1" applyBorder="1" applyAlignment="1">
      <alignment horizontal="center" vertical="center" wrapText="1"/>
    </xf>
    <xf numFmtId="37" fontId="17" fillId="0" borderId="1" xfId="0" applyNumberFormat="1" applyFont="1" applyFill="1" applyBorder="1" applyAlignment="1" applyProtection="1">
      <alignment horizontal="left" vertical="center" wrapText="1"/>
    </xf>
    <xf numFmtId="10" fontId="17" fillId="4" borderId="1" xfId="0" applyNumberFormat="1" applyFont="1" applyFill="1" applyBorder="1" applyAlignment="1" applyProtection="1">
      <alignment vertical="center" wrapText="1"/>
    </xf>
    <xf numFmtId="10" fontId="28" fillId="0" borderId="1" xfId="0" applyNumberFormat="1" applyFont="1" applyFill="1" applyBorder="1" applyAlignment="1" applyProtection="1">
      <alignment vertical="center" wrapText="1"/>
    </xf>
    <xf numFmtId="10" fontId="17" fillId="0" borderId="1" xfId="0" applyNumberFormat="1" applyFont="1" applyFill="1" applyBorder="1" applyAlignment="1" applyProtection="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37" fontId="17" fillId="4" borderId="1" xfId="0" applyNumberFormat="1" applyFont="1" applyFill="1" applyBorder="1" applyAlignment="1" applyProtection="1">
      <alignment vertical="center" wrapText="1"/>
    </xf>
    <xf numFmtId="0" fontId="3" fillId="4" borderId="1" xfId="0" applyFont="1" applyFill="1" applyBorder="1" applyAlignment="1">
      <alignment vertical="center" wrapText="1"/>
    </xf>
    <xf numFmtId="0" fontId="0" fillId="0" borderId="1" xfId="0" applyBorder="1" applyAlignment="1">
      <alignment vertical="center" wrapText="1"/>
    </xf>
    <xf numFmtId="0" fontId="3" fillId="0" borderId="13" xfId="0" applyFont="1" applyFill="1" applyBorder="1" applyAlignment="1">
      <alignment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3" fillId="4" borderId="0" xfId="0" applyFont="1" applyFill="1" applyBorder="1" applyAlignment="1">
      <alignment vertical="center"/>
    </xf>
    <xf numFmtId="10" fontId="5" fillId="4" borderId="0" xfId="2" applyNumberFormat="1" applyFont="1" applyFill="1" applyBorder="1" applyAlignment="1">
      <alignment horizontal="center" vertical="center"/>
    </xf>
    <xf numFmtId="0" fontId="3" fillId="0" borderId="0" xfId="0" applyFont="1" applyBorder="1" applyAlignment="1">
      <alignment vertical="center"/>
    </xf>
    <xf numFmtId="0" fontId="3" fillId="5" borderId="0" xfId="0" applyFont="1" applyFill="1" applyAlignment="1">
      <alignment vertical="center"/>
    </xf>
    <xf numFmtId="0" fontId="5" fillId="0" borderId="0" xfId="0" applyFont="1" applyFill="1" applyBorder="1" applyAlignment="1">
      <alignment horizontal="center" vertical="center"/>
    </xf>
    <xf numFmtId="7" fontId="3" fillId="0" borderId="0" xfId="0" applyNumberFormat="1" applyFont="1" applyAlignment="1">
      <alignment horizontal="center" vertical="center"/>
    </xf>
    <xf numFmtId="3" fontId="3" fillId="0" borderId="0" xfId="0" applyNumberFormat="1" applyFont="1" applyFill="1" applyBorder="1" applyAlignment="1">
      <alignment horizontal="center" vertical="center"/>
    </xf>
    <xf numFmtId="0" fontId="0" fillId="0" borderId="0" xfId="0" applyAlignment="1">
      <alignment vertical="center"/>
    </xf>
    <xf numFmtId="0" fontId="0" fillId="0" borderId="0" xfId="0" applyFill="1" applyAlignment="1">
      <alignment horizontal="left" vertical="center" wrapText="1"/>
    </xf>
    <xf numFmtId="0" fontId="18" fillId="0" borderId="0" xfId="0" applyFont="1" applyAlignment="1">
      <alignment vertical="center" wrapText="1"/>
    </xf>
    <xf numFmtId="0" fontId="25" fillId="14" borderId="0" xfId="0" applyFont="1" applyFill="1" applyAlignment="1">
      <alignment vertical="center"/>
    </xf>
    <xf numFmtId="20" fontId="25" fillId="14" borderId="0" xfId="0" applyNumberFormat="1" applyFont="1" applyFill="1" applyAlignment="1">
      <alignment horizontal="center" vertical="center"/>
    </xf>
    <xf numFmtId="0" fontId="26" fillId="14" borderId="0" xfId="0" applyFont="1" applyFill="1" applyAlignment="1">
      <alignment vertical="center"/>
    </xf>
    <xf numFmtId="0" fontId="27" fillId="0" borderId="0" xfId="0" applyFont="1" applyAlignment="1">
      <alignment vertical="center" wrapText="1"/>
    </xf>
    <xf numFmtId="0" fontId="18" fillId="3" borderId="2" xfId="0" applyFont="1" applyFill="1" applyBorder="1" applyAlignment="1">
      <alignment vertical="center"/>
    </xf>
    <xf numFmtId="0" fontId="18" fillId="3" borderId="2" xfId="0" applyFont="1" applyFill="1" applyBorder="1" applyAlignment="1">
      <alignment horizontal="left" vertical="center"/>
    </xf>
    <xf numFmtId="0" fontId="18" fillId="3" borderId="2" xfId="0" applyFont="1" applyFill="1" applyBorder="1" applyAlignment="1">
      <alignment vertical="center" wrapText="1"/>
    </xf>
    <xf numFmtId="0" fontId="18" fillId="0" borderId="0" xfId="0" applyFont="1" applyFill="1" applyAlignment="1">
      <alignment vertical="center"/>
    </xf>
    <xf numFmtId="0" fontId="18" fillId="0" borderId="0" xfId="0" applyFont="1" applyFill="1" applyAlignment="1">
      <alignment horizontal="left" vertical="center"/>
    </xf>
    <xf numFmtId="0" fontId="18" fillId="0" borderId="0" xfId="0" applyFont="1" applyFill="1" applyAlignment="1">
      <alignment vertical="center" wrapText="1"/>
    </xf>
    <xf numFmtId="20" fontId="25" fillId="14" borderId="0" xfId="0" applyNumberFormat="1" applyFont="1" applyFill="1" applyAlignment="1">
      <alignment horizontal="center" vertical="center" wrapText="1"/>
    </xf>
    <xf numFmtId="0" fontId="25" fillId="14" borderId="0" xfId="0" applyFont="1" applyFill="1" applyAlignment="1">
      <alignment horizontal="left" vertical="center"/>
    </xf>
    <xf numFmtId="20" fontId="18" fillId="0" borderId="0" xfId="0" applyNumberFormat="1" applyFont="1" applyAlignment="1">
      <alignment horizontal="left" vertical="center"/>
    </xf>
    <xf numFmtId="0" fontId="26" fillId="14" borderId="0" xfId="0" applyFont="1" applyFill="1" applyAlignment="1">
      <alignment vertical="center" wrapText="1"/>
    </xf>
    <xf numFmtId="0" fontId="18" fillId="0" borderId="0" xfId="0" applyFont="1" applyAlignment="1">
      <alignment horizontal="center" vertical="center"/>
    </xf>
    <xf numFmtId="0" fontId="27" fillId="0" borderId="0" xfId="0" applyFont="1" applyAlignment="1">
      <alignment vertical="center"/>
    </xf>
    <xf numFmtId="20" fontId="25" fillId="14" borderId="0" xfId="0" applyNumberFormat="1" applyFont="1" applyFill="1" applyAlignment="1">
      <alignment horizontal="left" vertical="center"/>
    </xf>
    <xf numFmtId="0" fontId="0" fillId="0" borderId="0" xfId="0"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0" fillId="0" borderId="0" xfId="0" applyFill="1" applyAlignment="1">
      <alignment vertical="center"/>
    </xf>
    <xf numFmtId="0" fontId="3" fillId="0" borderId="0" xfId="0" applyFont="1" applyAlignment="1">
      <alignment vertical="center" wrapText="1"/>
    </xf>
    <xf numFmtId="0" fontId="3" fillId="0" borderId="0" xfId="0" applyFont="1" applyAlignment="1">
      <alignment vertical="center" wrapText="1"/>
    </xf>
    <xf numFmtId="10" fontId="3" fillId="0" borderId="1" xfId="0" applyNumberFormat="1" applyFont="1" applyBorder="1" applyAlignment="1">
      <alignment horizontal="center" vertical="center" wrapText="1"/>
    </xf>
    <xf numFmtId="44" fontId="3" fillId="0" borderId="0" xfId="0" applyNumberFormat="1" applyFont="1" applyAlignment="1">
      <alignment vertical="center" wrapText="1"/>
    </xf>
    <xf numFmtId="0" fontId="3" fillId="0" borderId="3" xfId="0" applyFont="1" applyBorder="1" applyAlignment="1">
      <alignment horizontal="center" vertical="center" wrapText="1"/>
    </xf>
    <xf numFmtId="10" fontId="3" fillId="0" borderId="15" xfId="0" applyNumberFormat="1" applyFont="1" applyFill="1" applyBorder="1" applyAlignment="1">
      <alignment horizontal="center"/>
    </xf>
    <xf numFmtId="10" fontId="3" fillId="0" borderId="15" xfId="0" applyNumberFormat="1" applyFont="1" applyBorder="1" applyAlignment="1">
      <alignment horizontal="center" vertical="center" wrapText="1"/>
    </xf>
    <xf numFmtId="0" fontId="3" fillId="0" borderId="15" xfId="0" applyFont="1" applyFill="1" applyBorder="1" applyAlignment="1">
      <alignment horizontal="center"/>
    </xf>
    <xf numFmtId="0" fontId="3" fillId="0" borderId="15" xfId="0" applyFont="1" applyBorder="1" applyAlignment="1">
      <alignment horizontal="center" vertical="center" wrapText="1"/>
    </xf>
    <xf numFmtId="0" fontId="0" fillId="0" borderId="0" xfId="0" applyFont="1" applyAlignment="1">
      <alignment horizontal="left"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0" fillId="4" borderId="0" xfId="0" applyFill="1" applyAlignment="1">
      <alignment vertical="center"/>
    </xf>
    <xf numFmtId="0" fontId="0" fillId="7" borderId="0" xfId="0" applyFill="1" applyBorder="1"/>
    <xf numFmtId="0" fontId="0" fillId="5" borderId="0" xfId="0" applyFill="1" applyBorder="1" applyAlignment="1">
      <alignment wrapText="1"/>
    </xf>
    <xf numFmtId="0" fontId="12" fillId="5" borderId="3" xfId="0" applyFont="1" applyFill="1" applyBorder="1" applyAlignment="1">
      <alignment vertical="center"/>
    </xf>
    <xf numFmtId="167" fontId="15" fillId="10" borderId="14" xfId="0" applyNumberFormat="1" applyFont="1" applyFill="1" applyBorder="1"/>
    <xf numFmtId="0" fontId="12" fillId="2" borderId="14" xfId="0" applyFont="1" applyFill="1" applyBorder="1" applyAlignment="1">
      <alignment horizontal="right"/>
    </xf>
    <xf numFmtId="0" fontId="33" fillId="5" borderId="14" xfId="0" applyFont="1" applyFill="1" applyBorder="1" applyAlignment="1">
      <alignment horizontal="right"/>
    </xf>
    <xf numFmtId="0" fontId="12" fillId="5" borderId="14" xfId="0" applyFont="1" applyFill="1" applyBorder="1" applyAlignment="1">
      <alignment horizontal="right"/>
    </xf>
    <xf numFmtId="167" fontId="12" fillId="2" borderId="14" xfId="0" applyNumberFormat="1" applyFont="1" applyFill="1" applyBorder="1" applyAlignment="1">
      <alignment horizontal="right" vertical="center" wrapText="1"/>
    </xf>
    <xf numFmtId="167" fontId="33" fillId="5" borderId="14" xfId="0" applyNumberFormat="1" applyFont="1" applyFill="1" applyBorder="1" applyAlignment="1">
      <alignment horizontal="right" vertical="center" wrapText="1"/>
    </xf>
    <xf numFmtId="167" fontId="12" fillId="5" borderId="14" xfId="0" applyNumberFormat="1" applyFont="1" applyFill="1" applyBorder="1" applyAlignment="1">
      <alignment horizontal="right" vertical="center" wrapText="1"/>
    </xf>
    <xf numFmtId="0" fontId="12" fillId="5" borderId="0" xfId="0" applyFont="1" applyFill="1" applyBorder="1" applyAlignment="1">
      <alignment vertical="center"/>
    </xf>
    <xf numFmtId="0" fontId="12" fillId="2" borderId="14" xfId="0" applyFont="1" applyFill="1" applyBorder="1" applyAlignment="1">
      <alignment horizontal="center"/>
    </xf>
    <xf numFmtId="0" fontId="34" fillId="5" borderId="14" xfId="0" applyFont="1" applyFill="1" applyBorder="1" applyAlignment="1">
      <alignment horizontal="center"/>
    </xf>
    <xf numFmtId="0" fontId="0" fillId="5" borderId="14" xfId="0" applyFill="1" applyBorder="1" applyAlignment="1">
      <alignment horizontal="center"/>
    </xf>
    <xf numFmtId="0" fontId="12" fillId="5" borderId="14" xfId="0" applyFont="1" applyFill="1" applyBorder="1" applyAlignment="1">
      <alignment horizontal="center"/>
    </xf>
    <xf numFmtId="0" fontId="0" fillId="5" borderId="14" xfId="0" applyFill="1" applyBorder="1"/>
    <xf numFmtId="14" fontId="12" fillId="0" borderId="14" xfId="0" applyNumberFormat="1" applyFont="1" applyFill="1" applyBorder="1" applyAlignment="1">
      <alignment horizontal="center"/>
    </xf>
    <xf numFmtId="0" fontId="35" fillId="18" borderId="14" xfId="0" applyFont="1" applyFill="1" applyBorder="1" applyAlignment="1">
      <alignment vertical="center"/>
    </xf>
    <xf numFmtId="14" fontId="12" fillId="2" borderId="14" xfId="0" applyNumberFormat="1" applyFont="1" applyFill="1" applyBorder="1" applyAlignment="1">
      <alignment horizontal="center"/>
    </xf>
    <xf numFmtId="14" fontId="34" fillId="5" borderId="14" xfId="0" applyNumberFormat="1" applyFont="1" applyFill="1" applyBorder="1" applyAlignment="1">
      <alignment horizontal="center"/>
    </xf>
    <xf numFmtId="14" fontId="12" fillId="5" borderId="14" xfId="0" applyNumberFormat="1" applyFont="1" applyFill="1" applyBorder="1" applyAlignment="1">
      <alignment horizontal="center"/>
    </xf>
    <xf numFmtId="0" fontId="12" fillId="0" borderId="14" xfId="0" applyFont="1" applyFill="1" applyBorder="1" applyAlignment="1">
      <alignment horizontal="center"/>
    </xf>
    <xf numFmtId="0" fontId="12" fillId="11" borderId="14" xfId="0" applyFont="1" applyFill="1" applyBorder="1" applyAlignment="1">
      <alignment vertical="center"/>
    </xf>
    <xf numFmtId="0" fontId="0" fillId="2" borderId="14" xfId="0" applyFill="1" applyBorder="1" applyAlignment="1">
      <alignment horizontal="center"/>
    </xf>
    <xf numFmtId="0" fontId="14" fillId="0" borderId="14" xfId="3" applyFill="1" applyBorder="1" applyAlignment="1">
      <alignment horizontal="center"/>
    </xf>
    <xf numFmtId="7" fontId="12" fillId="2" borderId="14" xfId="0" applyNumberFormat="1" applyFont="1" applyFill="1" applyBorder="1" applyAlignment="1">
      <alignment horizontal="right" vertical="center" wrapText="1"/>
    </xf>
    <xf numFmtId="7" fontId="34" fillId="5" borderId="14" xfId="0" applyNumberFormat="1" applyFont="1" applyFill="1" applyBorder="1" applyAlignment="1">
      <alignment horizontal="right" vertical="center" wrapText="1"/>
    </xf>
    <xf numFmtId="7" fontId="12" fillId="5" borderId="14" xfId="0" applyNumberFormat="1" applyFont="1" applyFill="1" applyBorder="1" applyAlignment="1">
      <alignment horizontal="right" vertical="center" wrapText="1"/>
    </xf>
    <xf numFmtId="44" fontId="12" fillId="2" borderId="14" xfId="1" applyFont="1" applyFill="1" applyBorder="1" applyAlignment="1">
      <alignment horizontal="right" vertical="center" wrapText="1"/>
    </xf>
    <xf numFmtId="44" fontId="34" fillId="5" borderId="14" xfId="1" applyFont="1" applyFill="1" applyBorder="1" applyAlignment="1">
      <alignment horizontal="right" vertical="center" wrapText="1"/>
    </xf>
    <xf numFmtId="44" fontId="12" fillId="5" borderId="14" xfId="1" applyFont="1" applyFill="1" applyBorder="1" applyAlignment="1">
      <alignment horizontal="right" vertical="center" wrapText="1"/>
    </xf>
    <xf numFmtId="44" fontId="19" fillId="2" borderId="14" xfId="1" applyFont="1" applyFill="1" applyBorder="1"/>
    <xf numFmtId="44" fontId="36" fillId="5" borderId="14" xfId="1" applyFont="1" applyFill="1" applyBorder="1" applyAlignment="1">
      <alignment horizontal="center"/>
    </xf>
    <xf numFmtId="44" fontId="19" fillId="5" borderId="14" xfId="1" applyFont="1" applyFill="1" applyBorder="1"/>
    <xf numFmtId="14" fontId="12" fillId="9" borderId="14" xfId="0" applyNumberFormat="1" applyFont="1" applyFill="1" applyBorder="1" applyAlignment="1">
      <alignment horizontal="center"/>
    </xf>
    <xf numFmtId="0" fontId="12" fillId="5" borderId="0" xfId="0" applyFont="1" applyFill="1"/>
    <xf numFmtId="10" fontId="12" fillId="5" borderId="14" xfId="2" applyNumberFormat="1" applyFont="1" applyFill="1" applyBorder="1" applyAlignment="1">
      <alignment horizontal="center" vertical="center" wrapText="1"/>
    </xf>
    <xf numFmtId="14" fontId="0" fillId="5" borderId="14" xfId="0" applyNumberFormat="1" applyFill="1" applyBorder="1" applyAlignment="1">
      <alignment horizontal="center" vertical="center"/>
    </xf>
    <xf numFmtId="0" fontId="12" fillId="8" borderId="14" xfId="0" applyFont="1" applyFill="1" applyBorder="1" applyAlignment="1">
      <alignment vertical="center"/>
    </xf>
    <xf numFmtId="0" fontId="0" fillId="0" borderId="14" xfId="0" applyFill="1" applyBorder="1" applyAlignment="1">
      <alignment horizontal="center" vertical="center"/>
    </xf>
    <xf numFmtId="0" fontId="0" fillId="8" borderId="0" xfId="0" applyFill="1" applyBorder="1" applyAlignment="1">
      <alignment vertical="center"/>
    </xf>
    <xf numFmtId="14" fontId="12" fillId="5" borderId="14" xfId="0" applyNumberFormat="1" applyFont="1" applyFill="1" applyBorder="1" applyAlignment="1">
      <alignment horizontal="center" vertical="center"/>
    </xf>
    <xf numFmtId="9" fontId="12" fillId="5" borderId="14" xfId="0" applyNumberFormat="1" applyFont="1" applyFill="1" applyBorder="1" applyAlignment="1">
      <alignment horizontal="center"/>
    </xf>
    <xf numFmtId="0" fontId="0" fillId="11" borderId="14" xfId="0" applyFill="1" applyBorder="1" applyAlignment="1">
      <alignment vertical="center"/>
    </xf>
    <xf numFmtId="9" fontId="12" fillId="5" borderId="14" xfId="2" applyFont="1" applyFill="1" applyBorder="1" applyAlignment="1">
      <alignment horizontal="center" vertical="center" wrapText="1"/>
    </xf>
    <xf numFmtId="0" fontId="37" fillId="0" borderId="14" xfId="3" applyFont="1" applyFill="1" applyBorder="1" applyAlignment="1">
      <alignment horizontal="center"/>
    </xf>
    <xf numFmtId="44" fontId="12" fillId="5" borderId="14" xfId="1" applyFont="1" applyFill="1" applyBorder="1" applyAlignment="1">
      <alignment horizontal="center"/>
    </xf>
    <xf numFmtId="0" fontId="0" fillId="0" borderId="14" xfId="0" applyFill="1" applyBorder="1" applyAlignment="1">
      <alignment horizontal="center"/>
    </xf>
    <xf numFmtId="14" fontId="12" fillId="0" borderId="14" xfId="0" applyNumberFormat="1" applyFont="1" applyBorder="1" applyAlignment="1">
      <alignment horizontal="center"/>
    </xf>
    <xf numFmtId="0" fontId="13" fillId="7" borderId="2" xfId="0" applyFont="1" applyFill="1" applyBorder="1" applyAlignment="1">
      <alignment horizontal="center" vertical="center" wrapText="1"/>
    </xf>
    <xf numFmtId="0" fontId="38" fillId="7" borderId="2" xfId="0" applyFont="1" applyFill="1" applyBorder="1" applyAlignment="1">
      <alignment horizontal="center" vertical="center" wrapText="1"/>
    </xf>
    <xf numFmtId="0" fontId="39" fillId="7" borderId="2" xfId="0" applyFont="1" applyFill="1" applyBorder="1" applyAlignment="1">
      <alignment horizontal="left" vertical="center" wrapText="1"/>
    </xf>
    <xf numFmtId="0" fontId="40" fillId="18" borderId="2" xfId="0" applyFont="1" applyFill="1" applyBorder="1" applyAlignment="1">
      <alignment horizontal="left" vertical="center" wrapText="1"/>
    </xf>
    <xf numFmtId="0" fontId="41" fillId="18" borderId="2" xfId="0" applyFont="1" applyFill="1" applyBorder="1" applyAlignment="1">
      <alignment horizontal="left" vertical="center" wrapText="1"/>
    </xf>
    <xf numFmtId="0" fontId="35" fillId="18" borderId="2" xfId="0" applyFont="1" applyFill="1" applyBorder="1" applyAlignment="1">
      <alignment horizontal="left" vertical="center" wrapText="1"/>
    </xf>
    <xf numFmtId="0" fontId="41" fillId="7" borderId="0" xfId="0" applyFont="1" applyFill="1" applyBorder="1" applyAlignment="1">
      <alignment horizontal="left" vertical="center" wrapText="1"/>
    </xf>
    <xf numFmtId="0" fontId="41" fillId="7" borderId="2" xfId="0" applyFont="1" applyFill="1" applyBorder="1" applyAlignment="1">
      <alignment horizontal="left" vertical="center" wrapText="1"/>
    </xf>
    <xf numFmtId="0" fontId="15" fillId="17" borderId="11" xfId="0" applyFont="1" applyFill="1" applyBorder="1" applyAlignment="1">
      <alignment vertical="center"/>
    </xf>
    <xf numFmtId="0" fontId="15" fillId="17" borderId="14" xfId="0" applyFont="1" applyFill="1" applyBorder="1" applyAlignment="1">
      <alignment vertical="center"/>
    </xf>
    <xf numFmtId="0" fontId="0" fillId="7" borderId="15" xfId="0" applyFill="1" applyBorder="1"/>
    <xf numFmtId="0" fontId="0" fillId="5" borderId="3" xfId="0" applyFill="1" applyBorder="1"/>
    <xf numFmtId="0" fontId="0" fillId="7" borderId="3" xfId="0" applyFill="1" applyBorder="1"/>
    <xf numFmtId="0" fontId="0" fillId="7" borderId="15" xfId="0" applyFill="1" applyBorder="1" applyAlignment="1">
      <alignment vertical="center"/>
    </xf>
    <xf numFmtId="10" fontId="12" fillId="2" borderId="14" xfId="0" applyNumberFormat="1" applyFont="1" applyFill="1" applyBorder="1" applyAlignment="1" applyProtection="1">
      <alignment horizontal="right"/>
      <protection locked="0"/>
    </xf>
    <xf numFmtId="10" fontId="15" fillId="0" borderId="14" xfId="0" applyNumberFormat="1" applyFont="1" applyFill="1" applyBorder="1" applyAlignment="1" applyProtection="1">
      <alignment horizontal="right"/>
      <protection locked="0"/>
    </xf>
    <xf numFmtId="0" fontId="0" fillId="17" borderId="14" xfId="0" applyFill="1" applyBorder="1" applyAlignment="1">
      <alignment horizontal="center" vertical="center"/>
    </xf>
    <xf numFmtId="5" fontId="12" fillId="2" borderId="14" xfId="0" applyNumberFormat="1" applyFont="1" applyFill="1" applyBorder="1" applyAlignment="1">
      <alignment horizontal="right"/>
    </xf>
    <xf numFmtId="5" fontId="12" fillId="0" borderId="14" xfId="0" applyNumberFormat="1" applyFont="1" applyBorder="1" applyAlignment="1">
      <alignment horizontal="right"/>
    </xf>
    <xf numFmtId="167" fontId="0" fillId="5" borderId="14" xfId="0" applyNumberFormat="1" applyFill="1" applyBorder="1" applyAlignment="1">
      <alignment horizontal="center" vertical="center"/>
    </xf>
    <xf numFmtId="0" fontId="12" fillId="9" borderId="14" xfId="0" applyFont="1" applyFill="1" applyBorder="1" applyAlignment="1">
      <alignment vertical="center"/>
    </xf>
    <xf numFmtId="168" fontId="12" fillId="2" borderId="14" xfId="0" applyNumberFormat="1" applyFont="1" applyFill="1" applyBorder="1" applyAlignment="1" applyProtection="1">
      <alignment horizontal="right"/>
      <protection locked="0"/>
    </xf>
    <xf numFmtId="168" fontId="15" fillId="10" borderId="14" xfId="0" applyNumberFormat="1" applyFont="1" applyFill="1" applyBorder="1" applyAlignment="1" applyProtection="1">
      <alignment horizontal="right"/>
      <protection locked="0"/>
    </xf>
    <xf numFmtId="0" fontId="0" fillId="5" borderId="14" xfId="0" applyFill="1" applyBorder="1" applyAlignment="1">
      <alignment horizontal="center" vertical="center"/>
    </xf>
    <xf numFmtId="0" fontId="12" fillId="2" borderId="14" xfId="0" applyNumberFormat="1" applyFont="1" applyFill="1" applyBorder="1" applyAlignment="1" applyProtection="1">
      <alignment horizontal="right"/>
      <protection locked="0"/>
    </xf>
    <xf numFmtId="0" fontId="12" fillId="9" borderId="11" xfId="0" applyFont="1" applyFill="1" applyBorder="1" applyAlignment="1">
      <alignment vertical="center"/>
    </xf>
    <xf numFmtId="169" fontId="0" fillId="5" borderId="14" xfId="0" applyNumberFormat="1" applyFill="1" applyBorder="1" applyAlignment="1">
      <alignment horizontal="center" vertical="center"/>
    </xf>
    <xf numFmtId="0" fontId="12" fillId="19" borderId="14" xfId="0" applyFont="1" applyFill="1" applyBorder="1" applyAlignment="1">
      <alignment vertical="center"/>
    </xf>
    <xf numFmtId="170" fontId="12" fillId="2" borderId="14" xfId="0" applyNumberFormat="1" applyFont="1" applyFill="1" applyBorder="1" applyAlignment="1">
      <alignment horizontal="right"/>
    </xf>
    <xf numFmtId="170" fontId="12" fillId="0" borderId="14" xfId="0" applyNumberFormat="1" applyFont="1" applyBorder="1" applyAlignment="1">
      <alignment horizontal="right"/>
    </xf>
    <xf numFmtId="0" fontId="12" fillId="9" borderId="16" xfId="0" applyFont="1" applyFill="1" applyBorder="1" applyAlignment="1">
      <alignment vertical="center"/>
    </xf>
    <xf numFmtId="0" fontId="12" fillId="9" borderId="14" xfId="0" applyFont="1" applyFill="1" applyBorder="1" applyAlignment="1">
      <alignment vertical="center" wrapText="1"/>
    </xf>
    <xf numFmtId="0" fontId="12" fillId="0" borderId="14" xfId="0" applyFont="1" applyBorder="1" applyAlignment="1">
      <alignment horizontal="left" vertical="center"/>
    </xf>
    <xf numFmtId="44" fontId="12" fillId="0" borderId="14" xfId="1" applyFont="1" applyBorder="1" applyAlignment="1">
      <alignment horizontal="left" vertical="center"/>
    </xf>
    <xf numFmtId="165" fontId="12" fillId="2" borderId="14" xfId="0" applyNumberFormat="1" applyFont="1" applyFill="1" applyBorder="1" applyAlignment="1">
      <alignment horizontal="right"/>
    </xf>
    <xf numFmtId="165" fontId="12" fillId="7" borderId="14" xfId="0" applyNumberFormat="1" applyFont="1" applyFill="1" applyBorder="1" applyAlignment="1">
      <alignment horizontal="right"/>
    </xf>
    <xf numFmtId="0" fontId="12" fillId="0" borderId="14" xfId="0" applyFont="1" applyBorder="1" applyAlignment="1">
      <alignment vertical="center"/>
    </xf>
    <xf numFmtId="0" fontId="0" fillId="11" borderId="14" xfId="0" applyFill="1" applyBorder="1" applyAlignment="1">
      <alignment horizontal="center"/>
    </xf>
    <xf numFmtId="14" fontId="0" fillId="11" borderId="14" xfId="0" applyNumberFormat="1" applyFill="1" applyBorder="1" applyAlignment="1">
      <alignment horizontal="center"/>
    </xf>
    <xf numFmtId="0" fontId="12" fillId="11" borderId="14" xfId="0" applyFont="1" applyFill="1" applyBorder="1" applyAlignment="1">
      <alignment horizontal="center"/>
    </xf>
    <xf numFmtId="0" fontId="0" fillId="7" borderId="0" xfId="0" applyFill="1" applyBorder="1" applyAlignment="1">
      <alignment wrapText="1"/>
    </xf>
    <xf numFmtId="0" fontId="5" fillId="0" borderId="2" xfId="0" applyFont="1" applyFill="1" applyBorder="1"/>
    <xf numFmtId="0" fontId="3" fillId="0" borderId="2" xfId="0" applyFont="1" applyFill="1" applyBorder="1" applyAlignment="1">
      <alignment horizontal="center"/>
    </xf>
    <xf numFmtId="0" fontId="0" fillId="0" borderId="0" xfId="0" applyBorder="1" applyAlignment="1">
      <alignment horizontal="left" vertical="center" wrapText="1"/>
    </xf>
    <xf numFmtId="0" fontId="3" fillId="5" borderId="14" xfId="0" applyFont="1" applyFill="1" applyBorder="1"/>
    <xf numFmtId="0" fontId="18" fillId="13" borderId="0" xfId="0" applyFont="1" applyFill="1" applyAlignment="1">
      <alignment vertical="center" wrapText="1"/>
    </xf>
    <xf numFmtId="0" fontId="18" fillId="13" borderId="0" xfId="0" applyFont="1" applyFill="1" applyAlignment="1">
      <alignment vertical="center"/>
    </xf>
    <xf numFmtId="0" fontId="18" fillId="15" borderId="0" xfId="0" applyFont="1" applyFill="1" applyAlignment="1">
      <alignment vertical="center"/>
    </xf>
    <xf numFmtId="0" fontId="18" fillId="16" borderId="0" xfId="0" applyFont="1" applyFill="1" applyAlignment="1">
      <alignment vertical="center"/>
    </xf>
    <xf numFmtId="0" fontId="0" fillId="13" borderId="0" xfId="0" applyFill="1" applyAlignment="1">
      <alignment vertical="center"/>
    </xf>
    <xf numFmtId="0" fontId="0" fillId="18" borderId="0" xfId="0" applyFill="1" applyAlignment="1">
      <alignment vertical="center" wrapText="1"/>
    </xf>
    <xf numFmtId="0" fontId="0" fillId="0" borderId="0" xfId="0" applyAlignment="1">
      <alignment vertical="center" wrapText="1"/>
    </xf>
    <xf numFmtId="0" fontId="3" fillId="0" borderId="0" xfId="0" applyFont="1" applyFill="1" applyAlignment="1">
      <alignment vertical="center" wrapText="1"/>
    </xf>
    <xf numFmtId="0" fontId="3" fillId="18" borderId="0" xfId="0" applyFont="1" applyFill="1"/>
    <xf numFmtId="0" fontId="3" fillId="21" borderId="0" xfId="0" applyFont="1" applyFill="1"/>
    <xf numFmtId="0" fontId="8" fillId="21" borderId="0" xfId="0" applyFont="1" applyFill="1" applyAlignment="1">
      <alignment horizontal="left" vertical="center" wrapText="1"/>
    </xf>
    <xf numFmtId="0" fontId="0" fillId="18" borderId="0" xfId="0" applyFill="1"/>
    <xf numFmtId="10" fontId="17" fillId="0" borderId="14" xfId="0" applyNumberFormat="1" applyFont="1" applyFill="1" applyBorder="1" applyAlignment="1" applyProtection="1">
      <alignment horizontal="left" vertical="center" wrapText="1"/>
    </xf>
    <xf numFmtId="0" fontId="17" fillId="0" borderId="14" xfId="0" applyFont="1" applyFill="1" applyBorder="1" applyAlignment="1">
      <alignment horizontal="center" vertical="center" wrapText="1"/>
    </xf>
    <xf numFmtId="10" fontId="28" fillId="0" borderId="14" xfId="0" applyNumberFormat="1" applyFont="1" applyFill="1" applyBorder="1" applyAlignment="1" applyProtection="1">
      <alignment vertical="center" wrapText="1"/>
    </xf>
    <xf numFmtId="0" fontId="3" fillId="0" borderId="11" xfId="0" applyFont="1" applyBorder="1"/>
    <xf numFmtId="37" fontId="17" fillId="0" borderId="14" xfId="0" applyNumberFormat="1" applyFont="1" applyFill="1" applyBorder="1" applyAlignment="1" applyProtection="1">
      <alignment wrapText="1"/>
    </xf>
    <xf numFmtId="0" fontId="3" fillId="0" borderId="18" xfId="0" applyFont="1" applyFill="1" applyBorder="1" applyAlignment="1">
      <alignment horizontal="center"/>
    </xf>
    <xf numFmtId="0" fontId="3" fillId="0" borderId="17" xfId="0" applyFont="1" applyFill="1" applyBorder="1" applyAlignment="1">
      <alignment horizontal="center"/>
    </xf>
    <xf numFmtId="0" fontId="3" fillId="4" borderId="14" xfId="0" applyFont="1" applyFill="1" applyBorder="1" applyAlignment="1">
      <alignment horizontal="center"/>
    </xf>
    <xf numFmtId="37" fontId="7" fillId="0" borderId="14" xfId="0" applyNumberFormat="1" applyFont="1" applyFill="1" applyBorder="1" applyAlignment="1" applyProtection="1">
      <alignment horizontal="left" wrapText="1"/>
    </xf>
    <xf numFmtId="0" fontId="3" fillId="0" borderId="14" xfId="0" applyFont="1" applyFill="1" applyBorder="1" applyAlignment="1">
      <alignment horizontal="center"/>
    </xf>
    <xf numFmtId="0" fontId="16" fillId="19" borderId="2" xfId="0" applyFont="1" applyFill="1" applyBorder="1" applyAlignment="1">
      <alignment vertical="center"/>
    </xf>
    <xf numFmtId="0" fontId="3" fillId="18" borderId="0" xfId="0" applyFont="1" applyFill="1" applyAlignment="1">
      <alignment vertical="center"/>
    </xf>
    <xf numFmtId="0" fontId="3" fillId="21" borderId="0" xfId="0" applyFont="1" applyFill="1" applyAlignment="1">
      <alignment vertical="center"/>
    </xf>
    <xf numFmtId="0" fontId="8" fillId="19" borderId="2" xfId="0" applyFont="1" applyFill="1" applyBorder="1" applyAlignment="1">
      <alignment vertical="center"/>
    </xf>
    <xf numFmtId="0" fontId="8" fillId="19" borderId="2" xfId="0" applyFont="1" applyFill="1" applyBorder="1"/>
    <xf numFmtId="0" fontId="16" fillId="19" borderId="2" xfId="0" applyFont="1" applyFill="1" applyBorder="1"/>
    <xf numFmtId="0" fontId="16" fillId="19" borderId="2" xfId="0" applyFont="1" applyFill="1" applyBorder="1" applyAlignment="1">
      <alignment horizontal="center"/>
    </xf>
    <xf numFmtId="0" fontId="3" fillId="18" borderId="0" xfId="0" applyFont="1" applyFill="1" applyAlignment="1">
      <alignment horizontal="center"/>
    </xf>
    <xf numFmtId="0" fontId="16" fillId="19" borderId="2" xfId="0" applyFont="1" applyFill="1" applyBorder="1" applyAlignment="1">
      <alignment horizontal="center" vertical="center"/>
    </xf>
    <xf numFmtId="0" fontId="16" fillId="18" borderId="0" xfId="0" applyFont="1" applyFill="1" applyAlignment="1">
      <alignment vertical="center" wrapText="1"/>
    </xf>
    <xf numFmtId="0" fontId="16" fillId="19" borderId="0" xfId="0" applyFont="1" applyFill="1" applyAlignment="1">
      <alignment horizontal="center"/>
    </xf>
    <xf numFmtId="0" fontId="8" fillId="19" borderId="2" xfId="0" applyFont="1" applyFill="1" applyBorder="1" applyAlignment="1">
      <alignment vertical="center" wrapText="1"/>
    </xf>
    <xf numFmtId="0" fontId="10" fillId="0" borderId="0" xfId="0" applyFont="1" applyFill="1"/>
    <xf numFmtId="0" fontId="10" fillId="0" borderId="0" xfId="0" applyFont="1" applyFill="1" applyAlignment="1">
      <alignment horizontal="left" vertical="center" indent="10"/>
    </xf>
    <xf numFmtId="0" fontId="8" fillId="5" borderId="0" xfId="0" applyFont="1" applyFill="1" applyAlignment="1">
      <alignment horizontal="left" vertical="center" wrapText="1"/>
    </xf>
    <xf numFmtId="0" fontId="0" fillId="21" borderId="0" xfId="0" applyFill="1"/>
    <xf numFmtId="0" fontId="5" fillId="18" borderId="0" xfId="0" applyFont="1" applyFill="1"/>
    <xf numFmtId="0" fontId="6" fillId="5" borderId="0" xfId="0" applyFont="1" applyFill="1" applyAlignment="1">
      <alignment wrapText="1"/>
    </xf>
    <xf numFmtId="0" fontId="11" fillId="19" borderId="2" xfId="0" applyFont="1" applyFill="1" applyBorder="1"/>
    <xf numFmtId="0" fontId="0" fillId="19" borderId="2" xfId="0" applyFill="1" applyBorder="1" applyAlignment="1">
      <alignment vertical="center" wrapText="1"/>
    </xf>
    <xf numFmtId="0" fontId="3" fillId="4" borderId="0" xfId="0" applyFont="1" applyFill="1" applyBorder="1" applyAlignment="1">
      <alignment horizontal="center" vertical="center"/>
    </xf>
    <xf numFmtId="0" fontId="3" fillId="18" borderId="0" xfId="0" applyFont="1" applyFill="1" applyAlignment="1">
      <alignment horizontal="center" vertical="center"/>
    </xf>
    <xf numFmtId="5" fontId="3" fillId="0" borderId="14" xfId="0" applyNumberFormat="1" applyFont="1" applyBorder="1" applyAlignment="1">
      <alignment horizontal="center" vertical="center"/>
    </xf>
    <xf numFmtId="10" fontId="3" fillId="0" borderId="14" xfId="0" applyNumberFormat="1" applyFont="1" applyBorder="1" applyAlignment="1">
      <alignment horizontal="center" vertical="center"/>
    </xf>
    <xf numFmtId="0" fontId="3" fillId="0" borderId="14" xfId="0" applyFont="1" applyBorder="1" applyAlignment="1">
      <alignment horizontal="center" vertical="center"/>
    </xf>
    <xf numFmtId="0" fontId="22" fillId="21" borderId="0" xfId="0" applyFont="1" applyFill="1" applyAlignment="1">
      <alignment horizontal="left" vertical="center"/>
    </xf>
    <xf numFmtId="0" fontId="21" fillId="21" borderId="0" xfId="0" applyFont="1" applyFill="1" applyAlignment="1">
      <alignment horizontal="left" vertical="center"/>
    </xf>
    <xf numFmtId="0" fontId="43" fillId="0" borderId="0" xfId="0" applyFont="1" applyFill="1" applyAlignment="1">
      <alignment horizontal="left" vertical="center" indent="5"/>
    </xf>
    <xf numFmtId="0" fontId="0" fillId="0" borderId="0" xfId="0" applyAlignment="1">
      <alignment vertical="center" wrapText="1"/>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0" fillId="0" borderId="0" xfId="0" applyAlignment="1">
      <alignment vertical="center"/>
    </xf>
    <xf numFmtId="0" fontId="3" fillId="0" borderId="14" xfId="0" applyFont="1" applyBorder="1" applyAlignment="1">
      <alignment horizontal="center" vertical="center" wrapText="1"/>
    </xf>
    <xf numFmtId="0" fontId="0" fillId="4" borderId="0" xfId="0" applyFill="1" applyAlignment="1">
      <alignment horizontal="left" vertical="center" wrapText="1"/>
    </xf>
    <xf numFmtId="0" fontId="4" fillId="0" borderId="0" xfId="0" applyFont="1" applyAlignment="1">
      <alignment vertical="center" wrapText="1"/>
    </xf>
    <xf numFmtId="5" fontId="3" fillId="12" borderId="14" xfId="0" applyNumberFormat="1" applyFont="1" applyFill="1" applyBorder="1" applyAlignment="1">
      <alignment horizontal="center" vertical="center"/>
    </xf>
    <xf numFmtId="5" fontId="3" fillId="0" borderId="14" xfId="0" applyNumberFormat="1" applyFont="1" applyFill="1" applyBorder="1" applyAlignment="1">
      <alignment horizontal="center" vertical="center"/>
    </xf>
    <xf numFmtId="3" fontId="3" fillId="0" borderId="0" xfId="0" applyNumberFormat="1" applyFont="1" applyFill="1" applyAlignment="1">
      <alignment vertical="center"/>
    </xf>
    <xf numFmtId="0" fontId="3" fillId="0" borderId="15" xfId="0" applyFont="1" applyFill="1" applyBorder="1" applyAlignment="1">
      <alignment vertical="center"/>
    </xf>
    <xf numFmtId="5" fontId="5" fillId="0" borderId="15" xfId="0" applyNumberFormat="1" applyFont="1" applyFill="1" applyBorder="1" applyAlignment="1">
      <alignment horizontal="center" vertical="center"/>
    </xf>
    <xf numFmtId="5" fontId="3" fillId="0" borderId="15" xfId="0" applyNumberFormat="1" applyFont="1" applyFill="1" applyBorder="1" applyAlignment="1">
      <alignment horizontal="center" vertical="center"/>
    </xf>
    <xf numFmtId="3" fontId="3" fillId="0" borderId="0" xfId="0" applyNumberFormat="1" applyFont="1" applyFill="1" applyBorder="1" applyAlignment="1">
      <alignment vertical="center"/>
    </xf>
    <xf numFmtId="3" fontId="3" fillId="12" borderId="14" xfId="0" applyNumberFormat="1" applyFont="1" applyFill="1" applyBorder="1" applyAlignment="1">
      <alignment horizontal="center" vertical="center"/>
    </xf>
    <xf numFmtId="3" fontId="3" fillId="0" borderId="14" xfId="0" applyNumberFormat="1" applyFont="1" applyBorder="1" applyAlignment="1">
      <alignment horizontal="center" vertical="center"/>
    </xf>
    <xf numFmtId="3" fontId="4" fillId="12" borderId="14" xfId="0" applyNumberFormat="1" applyFont="1" applyFill="1" applyBorder="1" applyAlignment="1">
      <alignment horizontal="center" vertical="center"/>
    </xf>
    <xf numFmtId="37" fontId="3" fillId="0" borderId="14" xfId="0" applyNumberFormat="1" applyFont="1" applyBorder="1" applyAlignment="1">
      <alignment horizontal="center" vertical="center"/>
    </xf>
    <xf numFmtId="3" fontId="3" fillId="0" borderId="0" xfId="0" applyNumberFormat="1" applyFont="1" applyAlignment="1">
      <alignment horizontal="center" vertical="center"/>
    </xf>
    <xf numFmtId="3" fontId="4" fillId="0" borderId="2" xfId="0" applyNumberFormat="1" applyFont="1" applyFill="1" applyBorder="1" applyAlignment="1">
      <alignment horizontal="center" vertical="center"/>
    </xf>
    <xf numFmtId="3" fontId="3" fillId="0" borderId="0" xfId="0" applyNumberFormat="1" applyFont="1" applyBorder="1" applyAlignment="1">
      <alignment horizontal="center" vertical="center"/>
    </xf>
    <xf numFmtId="7" fontId="5" fillId="0" borderId="2" xfId="0" applyNumberFormat="1" applyFont="1" applyBorder="1" applyAlignment="1">
      <alignment horizontal="center" vertical="center"/>
    </xf>
    <xf numFmtId="3" fontId="4" fillId="0" borderId="3" xfId="0" applyNumberFormat="1" applyFont="1" applyFill="1" applyBorder="1" applyAlignment="1">
      <alignment horizontal="center" vertical="center"/>
    </xf>
    <xf numFmtId="7" fontId="5" fillId="0" borderId="0" xfId="0" applyNumberFormat="1" applyFont="1" applyBorder="1" applyAlignment="1">
      <alignment horizontal="center" vertical="center"/>
    </xf>
    <xf numFmtId="3" fontId="3" fillId="0" borderId="0" xfId="0" applyNumberFormat="1" applyFont="1" applyAlignment="1">
      <alignment vertical="center"/>
    </xf>
    <xf numFmtId="3" fontId="5" fillId="0" borderId="18"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10" fontId="16" fillId="19" borderId="2" xfId="0" applyNumberFormat="1" applyFont="1" applyFill="1" applyBorder="1" applyAlignment="1">
      <alignment horizontal="center" vertical="center"/>
    </xf>
    <xf numFmtId="5" fontId="3" fillId="12" borderId="14" xfId="0" applyNumberFormat="1" applyFont="1" applyFill="1" applyBorder="1" applyAlignment="1">
      <alignment horizontal="center" vertical="center" wrapText="1"/>
    </xf>
    <xf numFmtId="5" fontId="1" fillId="0" borderId="14" xfId="0" applyNumberFormat="1" applyFont="1" applyBorder="1" applyAlignment="1">
      <alignment horizontal="center" vertical="center" wrapText="1"/>
    </xf>
    <xf numFmtId="5" fontId="1" fillId="0" borderId="0" xfId="0" applyNumberFormat="1" applyFont="1" applyFill="1" applyBorder="1" applyAlignment="1">
      <alignment horizontal="center" vertical="center" wrapText="1"/>
    </xf>
    <xf numFmtId="5" fontId="3" fillId="0" borderId="14" xfId="0" applyNumberFormat="1" applyFont="1" applyFill="1" applyBorder="1" applyAlignment="1">
      <alignment vertical="center"/>
    </xf>
    <xf numFmtId="3" fontId="3" fillId="0" borderId="14" xfId="0" applyNumberFormat="1" applyFont="1" applyFill="1" applyBorder="1" applyAlignment="1">
      <alignment horizontal="center" vertical="center"/>
    </xf>
    <xf numFmtId="10" fontId="3" fillId="0" borderId="14" xfId="0" applyNumberFormat="1" applyFont="1" applyFill="1" applyBorder="1" applyAlignment="1">
      <alignment horizontal="center" vertical="center"/>
    </xf>
    <xf numFmtId="5" fontId="3" fillId="0" borderId="0" xfId="0" applyNumberFormat="1" applyFont="1" applyFill="1" applyBorder="1" applyAlignment="1">
      <alignment vertical="center"/>
    </xf>
    <xf numFmtId="5" fontId="3" fillId="4" borderId="0" xfId="0" applyNumberFormat="1" applyFont="1" applyFill="1" applyBorder="1" applyAlignment="1">
      <alignment vertical="center"/>
    </xf>
    <xf numFmtId="5" fontId="3" fillId="4" borderId="0" xfId="0" applyNumberFormat="1" applyFont="1" applyFill="1" applyBorder="1" applyAlignment="1">
      <alignment horizontal="center" vertical="center"/>
    </xf>
    <xf numFmtId="10" fontId="3" fillId="4" borderId="0" xfId="0" applyNumberFormat="1" applyFont="1" applyFill="1" applyBorder="1" applyAlignment="1">
      <alignment horizontal="center" vertical="center"/>
    </xf>
    <xf numFmtId="5"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5" fillId="4" borderId="0" xfId="0" applyFont="1" applyFill="1" applyBorder="1" applyAlignment="1">
      <alignment vertical="center"/>
    </xf>
    <xf numFmtId="5" fontId="5" fillId="4" borderId="0" xfId="0" applyNumberFormat="1" applyFont="1" applyFill="1" applyBorder="1" applyAlignment="1">
      <alignment horizontal="center" vertical="center"/>
    </xf>
    <xf numFmtId="0" fontId="5" fillId="4" borderId="0" xfId="0" applyFont="1" applyFill="1" applyBorder="1" applyAlignment="1">
      <alignment horizontal="center" vertical="center"/>
    </xf>
    <xf numFmtId="164" fontId="5" fillId="4" borderId="0" xfId="0" applyNumberFormat="1" applyFont="1" applyFill="1" applyBorder="1" applyAlignment="1">
      <alignment horizontal="center" vertical="center"/>
    </xf>
    <xf numFmtId="0" fontId="5" fillId="0" borderId="0" xfId="0" applyFont="1" applyFill="1" applyBorder="1" applyAlignment="1">
      <alignment vertical="center"/>
    </xf>
    <xf numFmtId="10" fontId="5" fillId="0" borderId="0" xfId="2"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9" fontId="3" fillId="12" borderId="14" xfId="0" applyNumberFormat="1" applyFont="1" applyFill="1" applyBorder="1" applyAlignment="1">
      <alignment horizontal="center" vertical="center"/>
    </xf>
    <xf numFmtId="10" fontId="5" fillId="4" borderId="0" xfId="0" applyNumberFormat="1" applyFont="1" applyFill="1" applyBorder="1" applyAlignment="1">
      <alignment horizontal="center" vertical="center"/>
    </xf>
    <xf numFmtId="0" fontId="0" fillId="0" borderId="0" xfId="0" applyAlignment="1">
      <alignment vertical="center" wrapText="1"/>
    </xf>
    <xf numFmtId="0" fontId="3" fillId="0" borderId="0" xfId="0" applyFont="1" applyAlignment="1">
      <alignment vertical="center" wrapText="1"/>
    </xf>
    <xf numFmtId="0" fontId="0" fillId="21" borderId="0" xfId="0" applyFill="1" applyAlignment="1">
      <alignment vertical="center"/>
    </xf>
    <xf numFmtId="0" fontId="0" fillId="0" borderId="0" xfId="0" applyAlignment="1">
      <alignment vertical="center"/>
    </xf>
    <xf numFmtId="0" fontId="3" fillId="4" borderId="1" xfId="0" applyFont="1" applyFill="1" applyBorder="1" applyAlignment="1">
      <alignment horizontal="center" vertical="center" wrapText="1"/>
    </xf>
    <xf numFmtId="0" fontId="3" fillId="0" borderId="0" xfId="0" applyFont="1" applyAlignment="1">
      <alignment horizontal="center" vertical="center" wrapText="1"/>
    </xf>
    <xf numFmtId="0" fontId="17" fillId="4" borderId="1" xfId="0" applyFont="1" applyFill="1" applyBorder="1" applyAlignment="1">
      <alignment horizontal="center" vertical="center" wrapText="1"/>
    </xf>
    <xf numFmtId="0" fontId="0" fillId="0" borderId="0" xfId="0" applyFill="1" applyAlignment="1">
      <alignment vertical="center" wrapText="1"/>
    </xf>
    <xf numFmtId="0" fontId="4" fillId="0" borderId="14" xfId="0" applyFont="1" applyBorder="1" applyAlignment="1">
      <alignment horizontal="center"/>
    </xf>
    <xf numFmtId="5" fontId="3" fillId="0" borderId="0" xfId="0" applyNumberFormat="1" applyFont="1" applyAlignment="1">
      <alignment vertical="center" wrapText="1"/>
    </xf>
    <xf numFmtId="37" fontId="3" fillId="0" borderId="0" xfId="0" applyNumberFormat="1" applyFont="1" applyFill="1" applyAlignment="1">
      <alignment horizontal="center" vertical="center"/>
    </xf>
    <xf numFmtId="0" fontId="0" fillId="0" borderId="0" xfId="0" applyBorder="1" applyAlignment="1">
      <alignment horizontal="center" vertical="center" wrapText="1"/>
    </xf>
    <xf numFmtId="7" fontId="3" fillId="20" borderId="0" xfId="0" applyNumberFormat="1" applyFont="1" applyFill="1" applyBorder="1" applyAlignment="1">
      <alignment horizontal="center" vertical="center"/>
    </xf>
    <xf numFmtId="7" fontId="5" fillId="4" borderId="0" xfId="0" applyNumberFormat="1" applyFont="1" applyFill="1" applyBorder="1" applyAlignment="1">
      <alignment horizontal="center" vertical="center"/>
    </xf>
    <xf numFmtId="0" fontId="8" fillId="21" borderId="0" xfId="0" applyFont="1" applyFill="1" applyAlignment="1">
      <alignment horizontal="left" vertical="center"/>
    </xf>
    <xf numFmtId="0" fontId="44" fillId="7"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14" fontId="19" fillId="5" borderId="14" xfId="0" applyNumberFormat="1" applyFont="1" applyFill="1" applyBorder="1" applyAlignment="1">
      <alignment horizontal="center" vertical="center"/>
    </xf>
    <xf numFmtId="0" fontId="3" fillId="11" borderId="14" xfId="0" applyFont="1" applyFill="1" applyBorder="1" applyAlignment="1">
      <alignment vertical="center"/>
    </xf>
    <xf numFmtId="14" fontId="3" fillId="5" borderId="14" xfId="0" applyNumberFormat="1" applyFont="1" applyFill="1" applyBorder="1" applyAlignment="1">
      <alignment horizontal="center" vertical="center"/>
    </xf>
    <xf numFmtId="0" fontId="3" fillId="8" borderId="0" xfId="0" applyFont="1" applyFill="1" applyBorder="1" applyAlignment="1">
      <alignment vertical="center"/>
    </xf>
    <xf numFmtId="0" fontId="19" fillId="7" borderId="14" xfId="0" applyFont="1" applyFill="1" applyBorder="1" applyAlignment="1">
      <alignment vertical="center" wrapText="1"/>
    </xf>
    <xf numFmtId="14" fontId="19" fillId="9" borderId="14" xfId="0" applyNumberFormat="1" applyFont="1" applyFill="1" applyBorder="1" applyAlignment="1">
      <alignment horizontal="center"/>
    </xf>
    <xf numFmtId="0" fontId="3" fillId="5" borderId="14" xfId="0" applyFont="1" applyFill="1" applyBorder="1" applyAlignment="1">
      <alignment horizontal="center"/>
    </xf>
    <xf numFmtId="44" fontId="19" fillId="5" borderId="14" xfId="1" applyFont="1" applyFill="1" applyBorder="1" applyAlignment="1">
      <alignment horizontal="right" vertical="center" wrapText="1"/>
    </xf>
    <xf numFmtId="7" fontId="19" fillId="5" borderId="14" xfId="0" applyNumberFormat="1" applyFont="1" applyFill="1" applyBorder="1" applyAlignment="1">
      <alignment horizontal="right" vertical="center" wrapText="1"/>
    </xf>
    <xf numFmtId="14" fontId="19" fillId="5" borderId="14" xfId="0" applyNumberFormat="1" applyFont="1" applyFill="1" applyBorder="1" applyAlignment="1">
      <alignment horizontal="center"/>
    </xf>
    <xf numFmtId="0" fontId="19" fillId="5" borderId="14" xfId="0" applyFont="1" applyFill="1" applyBorder="1" applyAlignment="1">
      <alignment horizontal="center"/>
    </xf>
    <xf numFmtId="167" fontId="19" fillId="5" borderId="14" xfId="0" applyNumberFormat="1" applyFont="1" applyFill="1" applyBorder="1" applyAlignment="1">
      <alignment horizontal="right" vertical="center" wrapText="1"/>
    </xf>
    <xf numFmtId="0" fontId="19" fillId="5" borderId="14" xfId="0" applyFont="1" applyFill="1" applyBorder="1" applyAlignment="1">
      <alignment horizontal="right"/>
    </xf>
    <xf numFmtId="167" fontId="31" fillId="10" borderId="14" xfId="0" applyNumberFormat="1" applyFont="1" applyFill="1" applyBorder="1"/>
    <xf numFmtId="0" fontId="3" fillId="7" borderId="0" xfId="0" applyFont="1" applyFill="1" applyBorder="1"/>
    <xf numFmtId="0" fontId="19" fillId="11" borderId="14" xfId="0" applyFont="1" applyFill="1" applyBorder="1" applyAlignment="1">
      <alignment horizontal="center"/>
    </xf>
    <xf numFmtId="14" fontId="19" fillId="11" borderId="14" xfId="0" applyNumberFormat="1" applyFont="1" applyFill="1" applyBorder="1" applyAlignment="1">
      <alignment horizontal="center"/>
    </xf>
    <xf numFmtId="5" fontId="19" fillId="0" borderId="14" xfId="0" applyNumberFormat="1" applyFont="1" applyBorder="1" applyAlignment="1">
      <alignment horizontal="right"/>
    </xf>
    <xf numFmtId="165" fontId="19" fillId="2" borderId="14" xfId="0" applyNumberFormat="1" applyFont="1" applyFill="1" applyBorder="1" applyAlignment="1">
      <alignment horizontal="right"/>
    </xf>
    <xf numFmtId="5" fontId="19" fillId="2" borderId="14" xfId="0" applyNumberFormat="1" applyFont="1" applyFill="1" applyBorder="1" applyAlignment="1">
      <alignment horizontal="right"/>
    </xf>
    <xf numFmtId="170" fontId="19" fillId="0" borderId="14" xfId="0" applyNumberFormat="1" applyFont="1" applyBorder="1" applyAlignment="1">
      <alignment horizontal="right"/>
    </xf>
    <xf numFmtId="170" fontId="19" fillId="2" borderId="14" xfId="0" applyNumberFormat="1" applyFont="1" applyFill="1" applyBorder="1" applyAlignment="1">
      <alignment horizontal="right"/>
    </xf>
    <xf numFmtId="168" fontId="31" fillId="10" borderId="14" xfId="0" applyNumberFormat="1" applyFont="1" applyFill="1" applyBorder="1" applyAlignment="1" applyProtection="1">
      <alignment horizontal="right"/>
      <protection locked="0"/>
    </xf>
    <xf numFmtId="168" fontId="19" fillId="2" borderId="14" xfId="0" applyNumberFormat="1" applyFont="1" applyFill="1" applyBorder="1" applyAlignment="1" applyProtection="1">
      <alignment horizontal="right"/>
      <protection locked="0"/>
    </xf>
    <xf numFmtId="0" fontId="19" fillId="2" borderId="14" xfId="0" applyNumberFormat="1" applyFont="1" applyFill="1" applyBorder="1" applyAlignment="1" applyProtection="1">
      <alignment horizontal="right"/>
      <protection locked="0"/>
    </xf>
    <xf numFmtId="10" fontId="31" fillId="0" borderId="14" xfId="0" applyNumberFormat="1" applyFont="1" applyFill="1" applyBorder="1" applyAlignment="1" applyProtection="1">
      <alignment horizontal="right"/>
      <protection locked="0"/>
    </xf>
    <xf numFmtId="10" fontId="19" fillId="2" borderId="14" xfId="0" applyNumberFormat="1" applyFont="1" applyFill="1" applyBorder="1" applyAlignment="1" applyProtection="1">
      <alignment horizontal="right"/>
      <protection locked="0"/>
    </xf>
    <xf numFmtId="0" fontId="3" fillId="7" borderId="15" xfId="0" applyFont="1" applyFill="1" applyBorder="1"/>
    <xf numFmtId="0" fontId="3" fillId="0" borderId="7" xfId="0" applyFont="1" applyFill="1" applyBorder="1" applyAlignment="1">
      <alignment horizontal="center" wrapText="1"/>
    </xf>
    <xf numFmtId="0" fontId="0" fillId="3" borderId="0" xfId="0" applyFill="1"/>
    <xf numFmtId="0" fontId="5" fillId="3" borderId="0" xfId="0" applyFont="1" applyFill="1" applyAlignment="1">
      <alignment vertical="center" wrapText="1"/>
    </xf>
    <xf numFmtId="0" fontId="3" fillId="3" borderId="0" xfId="0" applyFont="1" applyFill="1" applyAlignment="1">
      <alignment vertical="center" wrapText="1"/>
    </xf>
    <xf numFmtId="0" fontId="3" fillId="3" borderId="0" xfId="0" applyFont="1" applyFill="1" applyBorder="1" applyAlignment="1">
      <alignment horizontal="center" vertical="center" wrapText="1"/>
    </xf>
    <xf numFmtId="10" fontId="3" fillId="22" borderId="1" xfId="0" applyNumberFormat="1" applyFont="1" applyFill="1" applyBorder="1" applyAlignment="1">
      <alignment horizontal="center" vertical="center" wrapText="1"/>
    </xf>
    <xf numFmtId="10" fontId="3" fillId="22" borderId="1" xfId="0" applyNumberFormat="1" applyFont="1" applyFill="1" applyBorder="1" applyAlignment="1">
      <alignment horizontal="center"/>
    </xf>
    <xf numFmtId="5" fontId="3" fillId="0" borderId="0" xfId="0" applyNumberFormat="1" applyFont="1" applyFill="1" applyAlignment="1">
      <alignment vertical="center" wrapText="1"/>
    </xf>
    <xf numFmtId="0" fontId="11" fillId="19" borderId="0" xfId="0" applyFont="1" applyFill="1" applyAlignment="1">
      <alignment vertical="center" wrapText="1"/>
    </xf>
    <xf numFmtId="10" fontId="3" fillId="0" borderId="0" xfId="0" applyNumberFormat="1" applyFont="1" applyAlignment="1">
      <alignment vertical="center" wrapText="1"/>
    </xf>
    <xf numFmtId="165" fontId="0" fillId="0" borderId="0" xfId="0" applyNumberFormat="1" applyFill="1"/>
    <xf numFmtId="10" fontId="0" fillId="0" borderId="0" xfId="0" applyNumberFormat="1" applyFill="1"/>
    <xf numFmtId="167" fontId="0" fillId="0" borderId="0" xfId="0" applyNumberFormat="1" applyFill="1"/>
    <xf numFmtId="0" fontId="0" fillId="0" borderId="0" xfId="0" applyAlignment="1">
      <alignment vertical="center" wrapText="1"/>
    </xf>
    <xf numFmtId="0" fontId="0" fillId="4" borderId="0" xfId="0"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16" fillId="21" borderId="0" xfId="0" applyFont="1" applyFill="1"/>
    <xf numFmtId="5" fontId="32" fillId="4" borderId="1" xfId="0" applyNumberFormat="1" applyFont="1" applyFill="1" applyBorder="1" applyAlignment="1">
      <alignment horizontal="center"/>
    </xf>
    <xf numFmtId="0" fontId="4" fillId="0" borderId="0" xfId="0" applyFont="1"/>
    <xf numFmtId="0" fontId="5" fillId="21" borderId="0" xfId="0" applyFont="1" applyFill="1" applyBorder="1"/>
    <xf numFmtId="0" fontId="3" fillId="21" borderId="0" xfId="0" applyFont="1" applyFill="1" applyBorder="1"/>
    <xf numFmtId="0" fontId="3" fillId="21" borderId="0" xfId="0" applyFont="1" applyFill="1" applyBorder="1" applyAlignment="1">
      <alignment horizontal="center"/>
    </xf>
    <xf numFmtId="0" fontId="8" fillId="21" borderId="0" xfId="0" applyFont="1" applyFill="1" applyBorder="1"/>
    <xf numFmtId="0" fontId="16" fillId="21" borderId="0" xfId="0" applyFont="1" applyFill="1" applyBorder="1"/>
    <xf numFmtId="0" fontId="16" fillId="21" borderId="0" xfId="0" applyFont="1" applyFill="1" applyBorder="1" applyAlignment="1">
      <alignment horizontal="center"/>
    </xf>
    <xf numFmtId="0" fontId="11" fillId="21" borderId="0" xfId="0" applyFont="1" applyFill="1"/>
    <xf numFmtId="0" fontId="41" fillId="7" borderId="18" xfId="0" applyFont="1" applyFill="1" applyBorder="1" applyAlignment="1">
      <alignment horizontal="left" vertical="center" wrapText="1"/>
    </xf>
    <xf numFmtId="0" fontId="41" fillId="7" borderId="15" xfId="0" applyFont="1" applyFill="1" applyBorder="1" applyAlignment="1">
      <alignment horizontal="left" vertical="center" wrapText="1"/>
    </xf>
    <xf numFmtId="0" fontId="31" fillId="7" borderId="15" xfId="0" applyFont="1" applyFill="1" applyBorder="1" applyAlignment="1">
      <alignment horizontal="left" vertical="center" wrapText="1"/>
    </xf>
    <xf numFmtId="0" fontId="41" fillId="17" borderId="10" xfId="0" applyFont="1" applyFill="1" applyBorder="1" applyAlignment="1">
      <alignment horizontal="left" vertical="center"/>
    </xf>
    <xf numFmtId="0" fontId="41" fillId="17" borderId="2" xfId="0" applyFont="1" applyFill="1" applyBorder="1" applyAlignment="1">
      <alignment horizontal="left" vertical="center"/>
    </xf>
    <xf numFmtId="0" fontId="0" fillId="0" borderId="2" xfId="0" applyBorder="1" applyAlignment="1">
      <alignment horizontal="left" vertical="center"/>
    </xf>
    <xf numFmtId="0" fontId="0" fillId="18" borderId="2" xfId="0" applyFill="1" applyBorder="1" applyAlignment="1">
      <alignment horizontal="left" vertical="center"/>
    </xf>
    <xf numFmtId="0" fontId="0" fillId="0" borderId="0" xfId="0" applyAlignment="1">
      <alignmen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vertical="center" wrapText="1"/>
    </xf>
    <xf numFmtId="0" fontId="0" fillId="0" borderId="0" xfId="0" applyFont="1" applyFill="1" applyAlignment="1">
      <alignment horizontal="left" vertical="center" wrapText="1"/>
    </xf>
    <xf numFmtId="0" fontId="0" fillId="18" borderId="0" xfId="0" applyFill="1" applyAlignment="1">
      <alignment wrapText="1"/>
    </xf>
    <xf numFmtId="0" fontId="3" fillId="0" borderId="14" xfId="0" applyFont="1" applyBorder="1" applyAlignment="1">
      <alignment horizontal="center"/>
    </xf>
    <xf numFmtId="10" fontId="3" fillId="0" borderId="6" xfId="0" applyNumberFormat="1" applyFont="1" applyBorder="1" applyAlignment="1">
      <alignment horizontal="center"/>
    </xf>
    <xf numFmtId="5" fontId="6" fillId="0" borderId="3" xfId="0" applyNumberFormat="1" applyFont="1" applyBorder="1" applyAlignment="1">
      <alignment horizontal="center" vertical="center" wrapText="1"/>
    </xf>
    <xf numFmtId="5" fontId="6" fillId="0" borderId="7" xfId="0" applyNumberFormat="1" applyFont="1" applyBorder="1" applyAlignment="1">
      <alignment horizontal="center" vertical="center" wrapText="1"/>
    </xf>
    <xf numFmtId="0" fontId="6" fillId="0" borderId="7" xfId="0" applyFont="1" applyBorder="1" applyAlignment="1">
      <alignment vertical="center" wrapText="1"/>
    </xf>
    <xf numFmtId="0" fontId="5" fillId="3" borderId="0" xfId="0" applyFont="1" applyFill="1" applyBorder="1"/>
    <xf numFmtId="10" fontId="1" fillId="0" borderId="4" xfId="0" applyNumberFormat="1" applyFont="1" applyFill="1" applyBorder="1" applyAlignment="1">
      <alignment horizontal="center"/>
    </xf>
    <xf numFmtId="5" fontId="1" fillId="0" borderId="4" xfId="0" applyNumberFormat="1" applyFont="1" applyFill="1" applyBorder="1" applyAlignment="1">
      <alignment horizontal="center"/>
    </xf>
    <xf numFmtId="5" fontId="1" fillId="0" borderId="0" xfId="0" applyNumberFormat="1" applyFont="1" applyFill="1" applyBorder="1" applyAlignment="1">
      <alignment horizontal="center"/>
    </xf>
    <xf numFmtId="0" fontId="1" fillId="0" borderId="4" xfId="0" applyFont="1" applyFill="1" applyBorder="1" applyAlignment="1">
      <alignment horizontal="center"/>
    </xf>
    <xf numFmtId="0" fontId="1" fillId="0" borderId="0"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2" borderId="14" xfId="0" applyFont="1" applyFill="1" applyBorder="1" applyAlignment="1">
      <alignment horizontal="center"/>
    </xf>
    <xf numFmtId="5" fontId="1" fillId="0" borderId="0" xfId="0" applyNumberFormat="1" applyFont="1" applyBorder="1" applyAlignment="1">
      <alignment horizontal="center"/>
    </xf>
    <xf numFmtId="5" fontId="1" fillId="0" borderId="0" xfId="0" applyNumberFormat="1" applyFont="1" applyAlignment="1">
      <alignment horizontal="center"/>
    </xf>
    <xf numFmtId="0" fontId="1" fillId="0" borderId="4" xfId="0" applyFont="1" applyBorder="1"/>
    <xf numFmtId="0" fontId="1" fillId="0" borderId="0" xfId="0" applyFont="1" applyBorder="1"/>
    <xf numFmtId="0" fontId="1" fillId="0" borderId="0" xfId="0" applyFont="1"/>
    <xf numFmtId="0" fontId="1" fillId="0" borderId="0" xfId="0" applyFont="1" applyFill="1"/>
    <xf numFmtId="0" fontId="1" fillId="0" borderId="0" xfId="0" applyFont="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12" xfId="0" applyFont="1" applyFill="1" applyBorder="1" applyAlignment="1">
      <alignment horizontal="center"/>
    </xf>
    <xf numFmtId="5" fontId="1" fillId="0" borderId="0" xfId="0" applyNumberFormat="1" applyFont="1" applyFill="1" applyAlignment="1">
      <alignment horizontal="center"/>
    </xf>
    <xf numFmtId="37" fontId="1" fillId="0" borderId="0" xfId="0" applyNumberFormat="1" applyFont="1" applyFill="1" applyAlignment="1">
      <alignment horizontal="center"/>
    </xf>
    <xf numFmtId="5" fontId="1" fillId="0" borderId="5" xfId="0" applyNumberFormat="1" applyFont="1" applyFill="1" applyBorder="1" applyAlignment="1">
      <alignment horizontal="center"/>
    </xf>
    <xf numFmtId="5" fontId="1" fillId="0" borderId="0" xfId="0" applyNumberFormat="1" applyFont="1" applyFill="1"/>
    <xf numFmtId="166" fontId="3" fillId="4" borderId="12" xfId="0" applyNumberFormat="1" applyFont="1" applyFill="1" applyBorder="1" applyAlignment="1">
      <alignment horizontal="center"/>
    </xf>
    <xf numFmtId="10" fontId="1" fillId="4" borderId="4" xfId="0" applyNumberFormat="1" applyFont="1" applyFill="1" applyBorder="1" applyAlignment="1">
      <alignment horizontal="center"/>
    </xf>
    <xf numFmtId="5" fontId="1" fillId="4" borderId="4" xfId="0" applyNumberFormat="1" applyFont="1" applyFill="1" applyBorder="1" applyAlignment="1">
      <alignment horizontal="center"/>
    </xf>
    <xf numFmtId="5" fontId="1" fillId="4" borderId="0" xfId="0" applyNumberFormat="1" applyFont="1" applyFill="1" applyBorder="1" applyAlignment="1">
      <alignment horizontal="center"/>
    </xf>
    <xf numFmtId="5" fontId="1" fillId="4" borderId="0" xfId="0" applyNumberFormat="1" applyFont="1" applyFill="1" applyAlignment="1">
      <alignment horizontal="center"/>
    </xf>
    <xf numFmtId="37" fontId="1" fillId="4" borderId="0" xfId="0" applyNumberFormat="1" applyFont="1" applyFill="1" applyAlignment="1">
      <alignment horizontal="center"/>
    </xf>
    <xf numFmtId="5" fontId="1" fillId="4" borderId="5" xfId="0" applyNumberFormat="1" applyFont="1" applyFill="1" applyBorder="1" applyAlignment="1">
      <alignment horizontal="center"/>
    </xf>
    <xf numFmtId="5" fontId="3" fillId="4" borderId="4" xfId="0" applyNumberFormat="1" applyFont="1" applyFill="1" applyBorder="1" applyAlignment="1">
      <alignment horizontal="center"/>
    </xf>
    <xf numFmtId="166" fontId="3" fillId="0" borderId="12" xfId="0" applyNumberFormat="1" applyFont="1" applyFill="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10" fontId="1" fillId="4" borderId="4" xfId="0" applyNumberFormat="1" applyFont="1" applyFill="1" applyBorder="1" applyAlignment="1">
      <alignment horizontal="center" vertical="center"/>
    </xf>
    <xf numFmtId="10" fontId="1" fillId="4" borderId="0" xfId="0" applyNumberFormat="1" applyFont="1" applyFill="1" applyBorder="1" applyAlignment="1">
      <alignment horizontal="center" vertical="center"/>
    </xf>
    <xf numFmtId="10" fontId="1" fillId="4" borderId="0" xfId="0" applyNumberFormat="1" applyFont="1" applyFill="1" applyAlignment="1">
      <alignment horizontal="center" vertical="center"/>
    </xf>
    <xf numFmtId="0" fontId="1" fillId="4" borderId="5" xfId="0" applyFont="1" applyFill="1" applyBorder="1" applyAlignment="1">
      <alignment horizontal="center"/>
    </xf>
    <xf numFmtId="0" fontId="1" fillId="4" borderId="0" xfId="0" applyFont="1" applyFill="1" applyAlignment="1">
      <alignment horizontal="center"/>
    </xf>
    <xf numFmtId="0" fontId="3" fillId="4" borderId="4" xfId="0" applyFont="1" applyFill="1" applyBorder="1" applyAlignment="1">
      <alignment horizontal="center"/>
    </xf>
    <xf numFmtId="0" fontId="3" fillId="4" borderId="5" xfId="0" applyFont="1" applyFill="1" applyBorder="1" applyAlignment="1">
      <alignment horizontal="center"/>
    </xf>
    <xf numFmtId="10" fontId="1" fillId="0" borderId="4" xfId="0" applyNumberFormat="1" applyFont="1" applyBorder="1" applyAlignment="1">
      <alignment horizontal="center" vertical="center"/>
    </xf>
    <xf numFmtId="10" fontId="1" fillId="0" borderId="0" xfId="0" applyNumberFormat="1" applyFont="1" applyBorder="1" applyAlignment="1">
      <alignment horizontal="center" vertical="center"/>
    </xf>
    <xf numFmtId="10" fontId="1" fillId="0" borderId="0" xfId="0" applyNumberFormat="1" applyFont="1" applyAlignment="1">
      <alignment horizontal="center" vertical="center"/>
    </xf>
    <xf numFmtId="10" fontId="3" fillId="4" borderId="4" xfId="0" applyNumberFormat="1" applyFont="1" applyFill="1" applyBorder="1" applyAlignment="1">
      <alignment horizontal="center"/>
    </xf>
    <xf numFmtId="5" fontId="3" fillId="4" borderId="0" xfId="0" applyNumberFormat="1" applyFont="1" applyFill="1" applyBorder="1" applyAlignment="1">
      <alignment horizontal="center"/>
    </xf>
    <xf numFmtId="10" fontId="3" fillId="4" borderId="4" xfId="0" applyNumberFormat="1" applyFont="1" applyFill="1" applyBorder="1" applyAlignment="1">
      <alignment horizontal="center" vertical="center"/>
    </xf>
    <xf numFmtId="10" fontId="3" fillId="0" borderId="4" xfId="0" applyNumberFormat="1" applyFont="1" applyFill="1" applyBorder="1" applyAlignment="1">
      <alignment horizontal="center"/>
    </xf>
    <xf numFmtId="5" fontId="3" fillId="0" borderId="0" xfId="0" applyNumberFormat="1" applyFont="1" applyBorder="1" applyAlignment="1">
      <alignment horizontal="center"/>
    </xf>
    <xf numFmtId="10" fontId="3" fillId="0" borderId="4" xfId="0" applyNumberFormat="1" applyFont="1" applyBorder="1" applyAlignment="1">
      <alignment horizontal="center" vertical="center"/>
    </xf>
    <xf numFmtId="10" fontId="3" fillId="0" borderId="4" xfId="0" applyNumberFormat="1" applyFont="1" applyBorder="1" applyAlignment="1">
      <alignment horizontal="center"/>
    </xf>
    <xf numFmtId="10" fontId="4" fillId="0" borderId="0" xfId="0" applyNumberFormat="1" applyFont="1" applyFill="1" applyBorder="1" applyAlignment="1">
      <alignment horizontal="center"/>
    </xf>
    <xf numFmtId="10" fontId="3" fillId="4" borderId="0" xfId="0" applyNumberFormat="1" applyFont="1" applyFill="1" applyBorder="1" applyAlignment="1">
      <alignment horizontal="center"/>
    </xf>
    <xf numFmtId="10" fontId="3" fillId="0" borderId="0" xfId="0" applyNumberFormat="1" applyFont="1" applyFill="1" applyBorder="1"/>
    <xf numFmtId="5" fontId="5" fillId="4" borderId="0" xfId="2" applyNumberFormat="1" applyFont="1" applyFill="1" applyBorder="1" applyAlignment="1">
      <alignment horizontal="center"/>
    </xf>
    <xf numFmtId="5" fontId="5" fillId="4" borderId="0" xfId="0" applyNumberFormat="1" applyFont="1" applyFill="1" applyBorder="1" applyAlignment="1">
      <alignment horizontal="center"/>
    </xf>
    <xf numFmtId="10" fontId="5" fillId="4" borderId="4" xfId="2" applyNumberFormat="1" applyFont="1" applyFill="1" applyBorder="1" applyAlignment="1">
      <alignment horizontal="center"/>
    </xf>
    <xf numFmtId="10" fontId="5" fillId="4" borderId="0" xfId="2" applyNumberFormat="1" applyFont="1" applyFill="1" applyBorder="1" applyAlignment="1">
      <alignment horizontal="center"/>
    </xf>
    <xf numFmtId="10" fontId="45" fillId="4" borderId="0" xfId="2" applyNumberFormat="1" applyFont="1" applyFill="1" applyBorder="1" applyAlignment="1">
      <alignment horizontal="center"/>
    </xf>
    <xf numFmtId="5" fontId="3" fillId="0" borderId="0" xfId="2" applyNumberFormat="1" applyFont="1" applyFill="1" applyBorder="1" applyAlignment="1">
      <alignment horizontal="center"/>
    </xf>
    <xf numFmtId="10" fontId="3" fillId="0" borderId="4" xfId="2" applyNumberFormat="1" applyFont="1" applyFill="1" applyBorder="1" applyAlignment="1">
      <alignment horizontal="center"/>
    </xf>
    <xf numFmtId="10" fontId="3" fillId="0" borderId="0" xfId="2" applyNumberFormat="1" applyFont="1" applyFill="1" applyBorder="1" applyAlignment="1">
      <alignment horizontal="center"/>
    </xf>
    <xf numFmtId="9" fontId="3" fillId="4" borderId="4" xfId="0" applyNumberFormat="1" applyFont="1" applyFill="1" applyBorder="1" applyAlignment="1">
      <alignment horizontal="center"/>
    </xf>
    <xf numFmtId="9" fontId="3" fillId="4" borderId="0" xfId="0" applyNumberFormat="1" applyFont="1" applyFill="1" applyBorder="1" applyAlignment="1">
      <alignment horizontal="center"/>
    </xf>
    <xf numFmtId="10" fontId="4" fillId="4" borderId="0" xfId="0" applyNumberFormat="1" applyFont="1" applyFill="1" applyAlignment="1">
      <alignment horizontal="center" vertical="center" wrapText="1"/>
    </xf>
    <xf numFmtId="0" fontId="0" fillId="4" borderId="0" xfId="0" applyFill="1" applyAlignment="1">
      <alignment horizontal="center" vertical="center" wrapText="1"/>
    </xf>
    <xf numFmtId="5" fontId="3" fillId="4" borderId="3" xfId="0" applyNumberFormat="1" applyFont="1" applyFill="1" applyBorder="1"/>
    <xf numFmtId="166" fontId="3" fillId="4" borderId="11" xfId="0" applyNumberFormat="1" applyFont="1" applyFill="1" applyBorder="1" applyAlignment="1">
      <alignment horizontal="center"/>
    </xf>
    <xf numFmtId="10" fontId="3" fillId="4" borderId="6" xfId="0" applyNumberFormat="1" applyFont="1" applyFill="1" applyBorder="1" applyAlignment="1">
      <alignment horizontal="center"/>
    </xf>
    <xf numFmtId="5" fontId="3" fillId="4" borderId="3" xfId="0" applyNumberFormat="1" applyFont="1" applyFill="1" applyBorder="1" applyAlignment="1">
      <alignment horizontal="center"/>
    </xf>
    <xf numFmtId="10" fontId="3" fillId="4" borderId="3" xfId="0" applyNumberFormat="1" applyFont="1" applyFill="1" applyBorder="1" applyAlignment="1">
      <alignment horizontal="center"/>
    </xf>
    <xf numFmtId="10" fontId="3" fillId="4" borderId="3" xfId="0" applyNumberFormat="1" applyFont="1" applyFill="1" applyBorder="1" applyAlignment="1">
      <alignment horizontal="center" vertical="center"/>
    </xf>
    <xf numFmtId="0" fontId="0" fillId="4" borderId="3" xfId="0" applyFill="1" applyBorder="1" applyAlignment="1">
      <alignment horizontal="center" vertical="center" wrapText="1"/>
    </xf>
    <xf numFmtId="0" fontId="3" fillId="4" borderId="7" xfId="0" applyFont="1" applyFill="1" applyBorder="1" applyAlignment="1">
      <alignment horizontal="center"/>
    </xf>
    <xf numFmtId="0" fontId="3" fillId="4" borderId="3" xfId="0" applyFont="1" applyFill="1" applyBorder="1" applyAlignment="1">
      <alignment horizontal="center"/>
    </xf>
    <xf numFmtId="0" fontId="3" fillId="4" borderId="6" xfId="0" applyFont="1" applyFill="1" applyBorder="1" applyAlignment="1">
      <alignment horizontal="center"/>
    </xf>
    <xf numFmtId="10" fontId="3" fillId="0" borderId="4" xfId="0" applyNumberFormat="1" applyFont="1" applyFill="1" applyBorder="1" applyAlignment="1">
      <alignment horizontal="center" vertical="center"/>
    </xf>
    <xf numFmtId="0" fontId="3" fillId="0" borderId="0" xfId="0" applyFont="1" applyBorder="1" applyAlignment="1">
      <alignment horizontal="center"/>
    </xf>
    <xf numFmtId="10" fontId="3" fillId="18" borderId="0" xfId="0" applyNumberFormat="1" applyFont="1" applyFill="1" applyAlignment="1">
      <alignment horizontal="center"/>
    </xf>
    <xf numFmtId="5" fontId="3" fillId="18" borderId="0" xfId="0" applyNumberFormat="1" applyFont="1" applyFill="1" applyAlignment="1">
      <alignment horizontal="center"/>
    </xf>
    <xf numFmtId="10" fontId="3" fillId="18" borderId="0" xfId="0" applyNumberFormat="1" applyFont="1" applyFill="1" applyAlignment="1">
      <alignment horizontal="center" vertical="center"/>
    </xf>
    <xf numFmtId="10" fontId="3" fillId="18" borderId="0" xfId="0" applyNumberFormat="1" applyFont="1" applyFill="1" applyBorder="1" applyAlignment="1">
      <alignment horizontal="center" vertical="center"/>
    </xf>
    <xf numFmtId="0" fontId="0" fillId="18" borderId="0" xfId="0" applyFill="1" applyBorder="1" applyAlignment="1">
      <alignment horizontal="center" vertical="center" wrapText="1"/>
    </xf>
    <xf numFmtId="0" fontId="3" fillId="18" borderId="0" xfId="0" applyFont="1" applyFill="1" applyBorder="1" applyAlignment="1">
      <alignment horizontal="center"/>
    </xf>
    <xf numFmtId="10" fontId="3" fillId="3" borderId="2" xfId="0" applyNumberFormat="1" applyFont="1" applyFill="1" applyBorder="1" applyAlignment="1">
      <alignment horizontal="center"/>
    </xf>
    <xf numFmtId="0" fontId="11" fillId="6" borderId="18" xfId="0" applyFont="1" applyFill="1" applyBorder="1" applyAlignment="1">
      <alignment horizontal="center"/>
    </xf>
    <xf numFmtId="0" fontId="11" fillId="6" borderId="15" xfId="0" applyFont="1" applyFill="1" applyBorder="1" applyAlignment="1">
      <alignment horizontal="center"/>
    </xf>
    <xf numFmtId="0" fontId="11" fillId="6" borderId="17" xfId="0" applyFont="1" applyFill="1" applyBorder="1" applyAlignment="1">
      <alignment horizontal="center"/>
    </xf>
    <xf numFmtId="0" fontId="0" fillId="0" borderId="0" xfId="0" applyFill="1" applyAlignment="1">
      <alignment horizontal="center" vertical="center" wrapText="1"/>
    </xf>
    <xf numFmtId="10" fontId="3" fillId="4" borderId="0" xfId="0" applyNumberFormat="1" applyFont="1" applyFill="1" applyAlignment="1">
      <alignment horizontal="center"/>
    </xf>
    <xf numFmtId="0" fontId="10" fillId="0" borderId="0" xfId="0" applyFont="1" applyAlignment="1">
      <alignment vertical="center"/>
    </xf>
    <xf numFmtId="0" fontId="10" fillId="3" borderId="0" xfId="0" applyFont="1" applyFill="1" applyAlignment="1">
      <alignment vertical="center"/>
    </xf>
    <xf numFmtId="10" fontId="3" fillId="3" borderId="0" xfId="0" applyNumberFormat="1" applyFont="1" applyFill="1" applyAlignment="1">
      <alignment horizontal="center"/>
    </xf>
    <xf numFmtId="5" fontId="3" fillId="3" borderId="0" xfId="0" applyNumberFormat="1" applyFont="1" applyFill="1" applyAlignment="1">
      <alignment horizontal="center"/>
    </xf>
    <xf numFmtId="10" fontId="3" fillId="3" borderId="0" xfId="0" applyNumberFormat="1" applyFont="1" applyFill="1" applyAlignment="1">
      <alignment horizontal="center" vertical="center"/>
    </xf>
    <xf numFmtId="0" fontId="0" fillId="3" borderId="0" xfId="0" applyFill="1" applyAlignment="1">
      <alignment horizontal="center" vertical="center" wrapText="1"/>
    </xf>
    <xf numFmtId="0" fontId="0" fillId="21" borderId="0" xfId="0" applyFill="1" applyAlignment="1"/>
    <xf numFmtId="0" fontId="0" fillId="0" borderId="4" xfId="0" applyBorder="1"/>
    <xf numFmtId="0" fontId="3" fillId="0" borderId="12" xfId="0" applyFont="1" applyBorder="1" applyAlignment="1">
      <alignment horizontal="center"/>
    </xf>
    <xf numFmtId="5" fontId="3" fillId="4" borderId="12" xfId="0" applyNumberFormat="1" applyFont="1" applyFill="1" applyBorder="1" applyAlignment="1">
      <alignment horizontal="center"/>
    </xf>
    <xf numFmtId="0" fontId="9" fillId="0" borderId="0" xfId="0" applyFont="1" applyFill="1" applyAlignment="1">
      <alignment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10" fontId="5" fillId="0" borderId="0" xfId="0" applyNumberFormat="1" applyFont="1" applyAlignment="1">
      <alignment horizontal="center" vertical="center"/>
    </xf>
    <xf numFmtId="0" fontId="8" fillId="21" borderId="0" xfId="0" applyFont="1" applyFill="1" applyAlignment="1">
      <alignment horizontal="left" vertical="center" wrapText="1"/>
    </xf>
    <xf numFmtId="0" fontId="0" fillId="0" borderId="0" xfId="0" applyFill="1" applyAlignment="1">
      <alignment vertical="center" wrapText="1"/>
    </xf>
    <xf numFmtId="0" fontId="10" fillId="0" borderId="0" xfId="0" applyFont="1" applyFill="1" applyAlignment="1">
      <alignment vertical="center" wrapText="1"/>
    </xf>
    <xf numFmtId="0" fontId="0" fillId="0" borderId="0" xfId="0" applyAlignment="1"/>
    <xf numFmtId="0" fontId="3" fillId="0" borderId="0" xfId="0" applyFont="1" applyFill="1" applyAlignment="1"/>
    <xf numFmtId="0" fontId="3" fillId="18" borderId="0" xfId="0" applyFont="1" applyFill="1" applyAlignment="1"/>
    <xf numFmtId="0" fontId="3" fillId="0" borderId="0" xfId="0" applyFont="1" applyAlignment="1"/>
    <xf numFmtId="0" fontId="8" fillId="19" borderId="0" xfId="0" applyFont="1" applyFill="1" applyAlignment="1"/>
    <xf numFmtId="0" fontId="16" fillId="19" borderId="0" xfId="0" applyFont="1" applyFill="1" applyAlignment="1"/>
    <xf numFmtId="0" fontId="3" fillId="21" borderId="0" xfId="0" applyFont="1" applyFill="1" applyAlignment="1">
      <alignment horizontal="center"/>
    </xf>
    <xf numFmtId="0" fontId="0" fillId="18" borderId="0" xfId="0" applyFill="1" applyAlignment="1"/>
    <xf numFmtId="0" fontId="0" fillId="19" borderId="0" xfId="0" applyFill="1" applyAlignment="1"/>
    <xf numFmtId="0" fontId="0" fillId="0" borderId="0" xfId="0" applyBorder="1" applyAlignment="1">
      <alignment horizontal="left" vertical="center" wrapText="1"/>
    </xf>
    <xf numFmtId="0" fontId="0" fillId="0" borderId="0" xfId="0" applyBorder="1"/>
    <xf numFmtId="0" fontId="0" fillId="0" borderId="0" xfId="0" applyBorder="1" applyAlignment="1">
      <alignment horizontal="left" vertical="center"/>
    </xf>
    <xf numFmtId="10" fontId="12" fillId="2" borderId="18" xfId="0" applyNumberFormat="1" applyFont="1" applyFill="1" applyBorder="1" applyAlignment="1" applyProtection="1">
      <alignment horizontal="right"/>
      <protection locked="0"/>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applyFill="1" applyAlignment="1">
      <alignment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Fill="1" applyAlignment="1">
      <alignment wrapText="1"/>
    </xf>
    <xf numFmtId="0" fontId="3" fillId="0" borderId="0" xfId="0" applyFont="1" applyFill="1" applyAlignment="1">
      <alignment horizontal="left" vertical="center" indent="5"/>
    </xf>
    <xf numFmtId="10" fontId="3" fillId="4" borderId="14" xfId="0" applyNumberFormat="1" applyFont="1" applyFill="1" applyBorder="1" applyAlignment="1">
      <alignment horizontal="center"/>
    </xf>
    <xf numFmtId="10" fontId="3" fillId="0" borderId="14" xfId="0" applyNumberFormat="1" applyFont="1" applyFill="1" applyBorder="1" applyAlignment="1">
      <alignment horizontal="center"/>
    </xf>
    <xf numFmtId="0" fontId="18" fillId="12" borderId="0" xfId="0" applyFont="1" applyFill="1" applyAlignment="1">
      <alignment vertical="center" wrapText="1"/>
    </xf>
    <xf numFmtId="0" fontId="18" fillId="0" borderId="0" xfId="0" applyFont="1" applyAlignment="1">
      <alignment vertical="center" wrapText="1"/>
    </xf>
    <xf numFmtId="0" fontId="18" fillId="15" borderId="0" xfId="0" applyFont="1" applyFill="1" applyAlignment="1">
      <alignment vertical="center" wrapText="1"/>
    </xf>
    <xf numFmtId="0" fontId="18" fillId="0" borderId="0" xfId="0" applyFont="1" applyAlignment="1">
      <alignment horizontal="left" vertical="center" wrapText="1"/>
    </xf>
    <xf numFmtId="0" fontId="25" fillId="14" borderId="0" xfId="0" applyFont="1" applyFill="1" applyAlignment="1">
      <alignment vertical="center" wrapText="1"/>
    </xf>
    <xf numFmtId="0" fontId="0" fillId="12" borderId="0" xfId="0" applyFill="1" applyAlignment="1">
      <alignment vertical="center" wrapText="1"/>
    </xf>
    <xf numFmtId="0" fontId="3" fillId="3" borderId="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8" fillId="21" borderId="0" xfId="0" applyFont="1" applyFill="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11" fillId="21" borderId="21" xfId="0" applyFont="1" applyFill="1" applyBorder="1" applyAlignment="1">
      <alignment horizontal="center" vertical="center" wrapText="1"/>
    </xf>
    <xf numFmtId="0" fontId="0" fillId="21" borderId="22" xfId="0" applyFill="1" applyBorder="1" applyAlignment="1">
      <alignment vertical="center" wrapText="1"/>
    </xf>
    <xf numFmtId="0" fontId="0" fillId="21" borderId="23" xfId="0" applyFill="1" applyBorder="1" applyAlignment="1">
      <alignment vertical="center" wrapText="1"/>
    </xf>
    <xf numFmtId="0" fontId="0" fillId="21" borderId="24" xfId="0" applyFill="1" applyBorder="1" applyAlignment="1">
      <alignment vertical="center" wrapText="1"/>
    </xf>
    <xf numFmtId="0" fontId="0" fillId="21" borderId="25" xfId="0" applyFill="1" applyBorder="1" applyAlignment="1">
      <alignment vertical="center" wrapText="1"/>
    </xf>
    <xf numFmtId="0" fontId="0" fillId="21" borderId="26" xfId="0" applyFill="1" applyBorder="1" applyAlignment="1">
      <alignment vertical="center" wrapText="1"/>
    </xf>
    <xf numFmtId="0" fontId="0" fillId="21" borderId="22" xfId="0" applyFill="1" applyBorder="1" applyAlignment="1">
      <alignment wrapText="1"/>
    </xf>
    <xf numFmtId="0" fontId="0" fillId="21" borderId="23" xfId="0" applyFill="1" applyBorder="1" applyAlignment="1">
      <alignment wrapText="1"/>
    </xf>
    <xf numFmtId="0" fontId="0" fillId="21" borderId="24" xfId="0" applyFill="1" applyBorder="1" applyAlignment="1">
      <alignment wrapText="1"/>
    </xf>
    <xf numFmtId="0" fontId="0" fillId="21" borderId="25" xfId="0" applyFill="1" applyBorder="1" applyAlignment="1">
      <alignment wrapText="1"/>
    </xf>
    <xf numFmtId="0" fontId="0" fillId="21" borderId="26" xfId="0" applyFill="1" applyBorder="1" applyAlignment="1">
      <alignment wrapText="1"/>
    </xf>
    <xf numFmtId="0" fontId="0" fillId="21" borderId="22" xfId="0" applyFill="1" applyBorder="1" applyAlignment="1">
      <alignment horizontal="center" vertical="center" wrapText="1"/>
    </xf>
    <xf numFmtId="0" fontId="0" fillId="21" borderId="23" xfId="0" applyFill="1" applyBorder="1" applyAlignment="1">
      <alignment horizontal="center" vertical="center" wrapText="1"/>
    </xf>
    <xf numFmtId="0" fontId="0" fillId="21" borderId="24" xfId="0" applyFill="1" applyBorder="1" applyAlignment="1">
      <alignment horizontal="center" vertical="center" wrapText="1"/>
    </xf>
    <xf numFmtId="0" fontId="0" fillId="21" borderId="25" xfId="0" applyFill="1" applyBorder="1" applyAlignment="1">
      <alignment horizontal="center" vertical="center" wrapText="1"/>
    </xf>
    <xf numFmtId="0" fontId="0" fillId="21" borderId="26" xfId="0" applyFill="1" applyBorder="1" applyAlignment="1">
      <alignment horizontal="center" vertical="center" wrapText="1"/>
    </xf>
    <xf numFmtId="0" fontId="11" fillId="21" borderId="21" xfId="0" applyFont="1" applyFill="1" applyBorder="1" applyAlignment="1">
      <alignment horizontal="center" vertical="center"/>
    </xf>
    <xf numFmtId="0" fontId="11" fillId="21" borderId="22" xfId="0" applyFont="1" applyFill="1" applyBorder="1" applyAlignment="1">
      <alignment horizontal="center" vertical="center"/>
    </xf>
    <xf numFmtId="0" fontId="11" fillId="21" borderId="23" xfId="0" applyFont="1" applyFill="1" applyBorder="1" applyAlignment="1">
      <alignment horizontal="center" vertical="center"/>
    </xf>
    <xf numFmtId="0" fontId="11" fillId="21" borderId="24" xfId="0" applyFont="1" applyFill="1" applyBorder="1" applyAlignment="1">
      <alignment horizontal="center" vertical="center"/>
    </xf>
    <xf numFmtId="0" fontId="11" fillId="21" borderId="25" xfId="0" applyFont="1" applyFill="1" applyBorder="1" applyAlignment="1">
      <alignment horizontal="center" vertical="center"/>
    </xf>
    <xf numFmtId="0" fontId="11" fillId="21" borderId="26" xfId="0" applyFont="1" applyFill="1" applyBorder="1" applyAlignment="1">
      <alignment horizontal="center" vertical="center"/>
    </xf>
    <xf numFmtId="0" fontId="5" fillId="0" borderId="18" xfId="0" applyFont="1" applyBorder="1" applyAlignment="1">
      <alignment horizontal="left" vertical="center" wrapText="1"/>
    </xf>
    <xf numFmtId="0" fontId="6" fillId="0" borderId="17" xfId="0" applyFont="1" applyBorder="1" applyAlignment="1">
      <alignment horizontal="left" vertical="center" wrapText="1"/>
    </xf>
    <xf numFmtId="0" fontId="5" fillId="0" borderId="6"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15" xfId="0" applyBorder="1" applyAlignment="1">
      <alignment horizontal="left" vertical="center" wrapText="1"/>
    </xf>
    <xf numFmtId="10" fontId="3" fillId="3" borderId="2" xfId="0" applyNumberFormat="1" applyFont="1" applyFill="1" applyBorder="1" applyAlignment="1">
      <alignment horizontal="center" vertical="center" wrapText="1"/>
    </xf>
    <xf numFmtId="10" fontId="0" fillId="0" borderId="0" xfId="0" applyNumberFormat="1" applyAlignment="1">
      <alignment horizontal="center" vertical="center" wrapText="1"/>
    </xf>
    <xf numFmtId="5" fontId="3" fillId="3" borderId="2" xfId="0" applyNumberFormat="1" applyFont="1" applyFill="1" applyBorder="1" applyAlignment="1">
      <alignment horizontal="center" vertical="center" wrapText="1"/>
    </xf>
    <xf numFmtId="5" fontId="3" fillId="3" borderId="0" xfId="0" applyNumberFormat="1" applyFont="1" applyFill="1" applyBorder="1" applyAlignment="1">
      <alignment horizontal="center" vertical="center" wrapText="1"/>
    </xf>
    <xf numFmtId="5" fontId="0" fillId="0" borderId="0" xfId="0" applyNumberFormat="1" applyAlignment="1">
      <alignment horizontal="center" vertical="center" wrapText="1"/>
    </xf>
    <xf numFmtId="5" fontId="3" fillId="3" borderId="19" xfId="0" applyNumberFormat="1" applyFont="1" applyFill="1" applyBorder="1" applyAlignment="1">
      <alignment horizontal="center" vertical="center" wrapText="1"/>
    </xf>
    <xf numFmtId="5" fontId="3" fillId="3" borderId="5" xfId="0" applyNumberFormat="1" applyFont="1" applyFill="1" applyBorder="1" applyAlignment="1">
      <alignment horizontal="center" vertical="center" wrapText="1"/>
    </xf>
    <xf numFmtId="5" fontId="0" fillId="0" borderId="5" xfId="0" applyNumberFormat="1" applyBorder="1" applyAlignment="1">
      <alignment horizontal="center" vertical="center" wrapText="1"/>
    </xf>
    <xf numFmtId="0" fontId="3" fillId="3" borderId="2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0" borderId="4" xfId="0" applyBorder="1" applyAlignment="1">
      <alignment horizontal="center" vertical="center" wrapText="1"/>
    </xf>
    <xf numFmtId="0" fontId="3" fillId="3" borderId="1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5" xfId="0" applyBorder="1" applyAlignment="1">
      <alignment horizontal="center" vertical="center" wrapText="1"/>
    </xf>
    <xf numFmtId="0" fontId="12" fillId="11" borderId="4" xfId="0" applyFont="1" applyFill="1" applyBorder="1" applyAlignment="1">
      <alignment vertical="center" wrapText="1"/>
    </xf>
    <xf numFmtId="0" fontId="0" fillId="0" borderId="5" xfId="0" applyBorder="1" applyAlignment="1">
      <alignment wrapText="1"/>
    </xf>
    <xf numFmtId="0" fontId="12" fillId="9" borderId="16" xfId="0" applyFont="1" applyFill="1" applyBorder="1" applyAlignment="1">
      <alignment vertical="center" wrapText="1"/>
    </xf>
    <xf numFmtId="0" fontId="0" fillId="0" borderId="12" xfId="0" applyBorder="1" applyAlignment="1">
      <alignment vertical="center" wrapText="1"/>
    </xf>
    <xf numFmtId="0" fontId="12" fillId="11" borderId="4" xfId="0" applyFont="1" applyFill="1" applyBorder="1" applyAlignment="1">
      <alignment horizontal="left" vertical="center" wrapText="1"/>
    </xf>
    <xf numFmtId="0" fontId="15" fillId="17" borderId="0" xfId="0" applyFont="1" applyFill="1" applyBorder="1" applyAlignment="1">
      <alignment horizontal="left" vertical="justify" wrapText="1"/>
    </xf>
    <xf numFmtId="0" fontId="0" fillId="0" borderId="0" xfId="0" applyAlignment="1">
      <alignment wrapText="1"/>
    </xf>
    <xf numFmtId="0" fontId="12" fillId="0" borderId="16" xfId="0" applyFont="1" applyFill="1" applyBorder="1" applyAlignment="1">
      <alignment horizontal="center" vertical="center" wrapText="1"/>
    </xf>
    <xf numFmtId="0" fontId="0" fillId="0" borderId="11" xfId="0" applyBorder="1" applyAlignment="1">
      <alignment horizontal="center" vertical="center" wrapText="1"/>
    </xf>
    <xf numFmtId="0" fontId="12" fillId="7" borderId="14" xfId="0" applyFont="1" applyFill="1" applyBorder="1" applyAlignment="1">
      <alignment vertical="center" wrapText="1"/>
    </xf>
    <xf numFmtId="0" fontId="12" fillId="0" borderId="14" xfId="0" applyFont="1" applyBorder="1" applyAlignment="1">
      <alignment vertical="center" wrapText="1"/>
    </xf>
    <xf numFmtId="0" fontId="12" fillId="3" borderId="4" xfId="0" applyFont="1" applyFill="1" applyBorder="1" applyAlignment="1">
      <alignment vertical="center" wrapText="1"/>
    </xf>
    <xf numFmtId="0" fontId="12" fillId="3" borderId="4" xfId="0" applyFont="1" applyFill="1" applyBorder="1" applyAlignment="1">
      <alignment horizontal="left" vertical="center" wrapText="1"/>
    </xf>
    <xf numFmtId="0" fontId="12" fillId="7" borderId="20" xfId="0" applyFont="1" applyFill="1" applyBorder="1" applyAlignment="1">
      <alignment horizontal="left" vertical="center" wrapText="1"/>
    </xf>
    <xf numFmtId="0" fontId="0" fillId="0" borderId="2" xfId="0" applyBorder="1" applyAlignment="1">
      <alignment horizontal="left" vertical="center" wrapText="1"/>
    </xf>
    <xf numFmtId="0" fontId="0" fillId="0" borderId="19"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167" fontId="15" fillId="10" borderId="4" xfId="0" applyNumberFormat="1" applyFont="1" applyFill="1" applyBorder="1" applyAlignment="1">
      <alignment vertical="center" wrapText="1"/>
    </xf>
    <xf numFmtId="0" fontId="0" fillId="0" borderId="11" xfId="0" applyBorder="1" applyAlignment="1">
      <alignment vertical="center" wrapText="1"/>
    </xf>
    <xf numFmtId="7" fontId="0" fillId="5" borderId="16" xfId="0" applyNumberFormat="1" applyFill="1" applyBorder="1" applyAlignment="1">
      <alignment horizontal="center" vertical="center" wrapText="1"/>
    </xf>
    <xf numFmtId="0" fontId="0" fillId="5" borderId="11" xfId="0" applyFill="1" applyBorder="1" applyAlignment="1">
      <alignment horizontal="center" vertical="center" wrapText="1"/>
    </xf>
    <xf numFmtId="0" fontId="8" fillId="6" borderId="8" xfId="0" applyFont="1" applyFill="1" applyBorder="1" applyAlignment="1">
      <alignment horizontal="center" wrapText="1"/>
    </xf>
    <xf numFmtId="0" fontId="16" fillId="6" borderId="9" xfId="0" applyFont="1" applyFill="1" applyBorder="1" applyAlignment="1">
      <alignment horizontal="center" wrapText="1"/>
    </xf>
    <xf numFmtId="0" fontId="12" fillId="7" borderId="20" xfId="0" applyNumberFormat="1" applyFont="1" applyFill="1" applyBorder="1" applyAlignment="1">
      <alignment horizontal="left" vertical="center" wrapText="1"/>
    </xf>
    <xf numFmtId="0" fontId="15" fillId="10" borderId="4" xfId="0" applyFont="1" applyFill="1" applyBorder="1" applyAlignment="1">
      <alignment vertical="center" wrapText="1"/>
    </xf>
    <xf numFmtId="5" fontId="5" fillId="0" borderId="6" xfId="0" applyNumberFormat="1" applyFont="1" applyBorder="1" applyAlignment="1">
      <alignment horizontal="left" vertical="center" wrapText="1"/>
    </xf>
    <xf numFmtId="5" fontId="5" fillId="0" borderId="3" xfId="0" applyNumberFormat="1" applyFont="1" applyBorder="1" applyAlignment="1">
      <alignment horizontal="left" vertical="center" wrapText="1"/>
    </xf>
    <xf numFmtId="5" fontId="6" fillId="0" borderId="3" xfId="0" applyNumberFormat="1" applyFont="1" applyBorder="1" applyAlignment="1">
      <alignment horizontal="lef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6" fillId="0" borderId="3" xfId="0" applyFont="1" applyBorder="1" applyAlignment="1">
      <alignment vertical="center" wrapText="1"/>
    </xf>
    <xf numFmtId="0" fontId="12" fillId="0" borderId="4" xfId="0" applyFont="1" applyFill="1" applyBorder="1" applyAlignment="1">
      <alignment vertical="center" wrapText="1"/>
    </xf>
    <xf numFmtId="0" fontId="29" fillId="6" borderId="8" xfId="0" applyFont="1" applyFill="1" applyBorder="1" applyAlignment="1">
      <alignment horizontal="center" wrapText="1"/>
    </xf>
    <xf numFmtId="0" fontId="11" fillId="6" borderId="9" xfId="0" applyFont="1" applyFill="1" applyBorder="1" applyAlignment="1">
      <alignment horizontal="center" wrapText="1"/>
    </xf>
    <xf numFmtId="0" fontId="16" fillId="6" borderId="9" xfId="0" applyFont="1" applyFill="1" applyBorder="1" applyAlignment="1">
      <alignment wrapText="1"/>
    </xf>
    <xf numFmtId="0" fontId="0" fillId="21" borderId="0" xfId="0" applyFill="1" applyAlignment="1">
      <alignment wrapText="1"/>
    </xf>
    <xf numFmtId="0" fontId="48" fillId="21" borderId="0" xfId="0" applyFont="1" applyFill="1" applyAlignment="1">
      <alignment horizontal="left" vertical="center" wrapText="1"/>
    </xf>
    <xf numFmtId="0" fontId="49" fillId="21" borderId="0" xfId="0" applyFont="1" applyFill="1" applyAlignment="1">
      <alignment horizontal="left" vertical="center" wrapText="1"/>
    </xf>
    <xf numFmtId="0" fontId="0" fillId="0" borderId="0" xfId="0" applyFill="1" applyAlignment="1">
      <alignment wrapText="1"/>
    </xf>
    <xf numFmtId="0" fontId="22" fillId="21" borderId="0" xfId="0" applyFont="1" applyFill="1" applyAlignment="1">
      <alignment horizontal="center" vertical="center" wrapText="1"/>
    </xf>
    <xf numFmtId="0" fontId="0" fillId="21" borderId="0" xfId="0" applyFill="1" applyAlignment="1">
      <alignment horizontal="center" vertical="center" wrapText="1"/>
    </xf>
    <xf numFmtId="10" fontId="3" fillId="4" borderId="0" xfId="0" applyNumberFormat="1" applyFont="1" applyFill="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xf numFmtId="5" fontId="3" fillId="0" borderId="14" xfId="0" applyNumberFormat="1" applyFont="1" applyBorder="1" applyAlignment="1">
      <alignment horizontal="center" vertical="center" wrapText="1"/>
    </xf>
    <xf numFmtId="0" fontId="0" fillId="0" borderId="14" xfId="0" applyBorder="1" applyAlignment="1">
      <alignment vertical="center" wrapText="1"/>
    </xf>
    <xf numFmtId="0" fontId="5" fillId="0" borderId="0" xfId="0" applyFont="1" applyFill="1" applyAlignment="1">
      <alignment vertical="center" wrapText="1"/>
    </xf>
    <xf numFmtId="10" fontId="3" fillId="0" borderId="0" xfId="0" applyNumberFormat="1" applyFont="1" applyFill="1" applyAlignment="1">
      <alignment horizontal="center" vertical="center" wrapText="1"/>
    </xf>
    <xf numFmtId="0" fontId="3" fillId="4" borderId="0" xfId="0" applyFont="1" applyFill="1" applyAlignment="1">
      <alignment horizontal="left" vertical="center" wrapText="1"/>
    </xf>
    <xf numFmtId="0" fontId="0" fillId="4" borderId="0" xfId="0" applyFont="1" applyFill="1" applyAlignment="1">
      <alignment horizontal="left" vertical="center" wrapText="1"/>
    </xf>
    <xf numFmtId="0" fontId="10" fillId="0" borderId="0" xfId="0" applyFont="1" applyFill="1" applyAlignment="1">
      <alignment vertical="center" wrapText="1"/>
    </xf>
    <xf numFmtId="0" fontId="4" fillId="0" borderId="0" xfId="0" applyFont="1" applyAlignment="1">
      <alignment vertical="center" wrapText="1"/>
    </xf>
    <xf numFmtId="0" fontId="29" fillId="6" borderId="8" xfId="0" applyFont="1" applyFill="1" applyBorder="1" applyAlignment="1">
      <alignment horizontal="center" vertical="center" wrapText="1"/>
    </xf>
    <xf numFmtId="0" fontId="0" fillId="0" borderId="9" xfId="0" applyBorder="1" applyAlignment="1">
      <alignment horizontal="center" vertical="center" wrapText="1"/>
    </xf>
    <xf numFmtId="0" fontId="12" fillId="7" borderId="18" xfId="0" applyFont="1" applyFill="1" applyBorder="1" applyAlignment="1">
      <alignment horizontal="left" vertical="center" wrapText="1"/>
    </xf>
    <xf numFmtId="0" fontId="12" fillId="0" borderId="17" xfId="0" applyFont="1" applyBorder="1" applyAlignment="1">
      <alignment horizontal="left" vertical="center" wrapText="1"/>
    </xf>
    <xf numFmtId="0" fontId="3" fillId="4" borderId="0" xfId="0" applyFont="1" applyFill="1" applyAlignment="1">
      <alignment wrapText="1"/>
    </xf>
    <xf numFmtId="0" fontId="0" fillId="4" borderId="0" xfId="0" applyFill="1" applyAlignment="1">
      <alignment wrapText="1"/>
    </xf>
    <xf numFmtId="0" fontId="3" fillId="0" borderId="0" xfId="0" applyFont="1" applyAlignment="1">
      <alignment horizontal="left" vertical="center" wrapText="1"/>
    </xf>
    <xf numFmtId="0" fontId="3" fillId="0" borderId="0" xfId="0" applyFont="1" applyFill="1" applyAlignment="1">
      <alignment vertical="center" wrapText="1"/>
    </xf>
    <xf numFmtId="0" fontId="0" fillId="0" borderId="0" xfId="0" applyFill="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5" fillId="17" borderId="4" xfId="0" applyFont="1" applyFill="1" applyBorder="1" applyAlignment="1">
      <alignment vertical="center" wrapText="1"/>
    </xf>
    <xf numFmtId="0" fontId="0" fillId="0" borderId="5" xfId="0" applyBorder="1" applyAlignment="1">
      <alignment vertical="center" wrapText="1"/>
    </xf>
    <xf numFmtId="0" fontId="3" fillId="4" borderId="0" xfId="0" applyFont="1" applyFill="1" applyBorder="1" applyAlignment="1">
      <alignment horizontal="left" vertical="center" wrapText="1"/>
    </xf>
    <xf numFmtId="0" fontId="0" fillId="21" borderId="0" xfId="0" applyFill="1" applyAlignment="1">
      <alignment horizontal="left" vertical="center" wrapText="1"/>
    </xf>
    <xf numFmtId="0" fontId="3" fillId="4" borderId="0" xfId="0" applyFont="1" applyFill="1" applyAlignment="1">
      <alignment vertical="center" wrapText="1"/>
    </xf>
    <xf numFmtId="0" fontId="10" fillId="4" borderId="0" xfId="0" applyFont="1" applyFill="1" applyAlignment="1">
      <alignment vertical="center" wrapText="1"/>
    </xf>
    <xf numFmtId="0" fontId="0" fillId="4" borderId="0" xfId="0" applyFill="1" applyAlignment="1">
      <alignment vertical="center" wrapText="1"/>
    </xf>
    <xf numFmtId="0" fontId="0" fillId="4" borderId="0" xfId="0" applyFont="1" applyFill="1" applyBorder="1" applyAlignment="1">
      <alignment vertical="center" wrapText="1"/>
    </xf>
    <xf numFmtId="0" fontId="12" fillId="7" borderId="18" xfId="0" applyFont="1" applyFill="1" applyBorder="1" applyAlignment="1">
      <alignment vertical="center" wrapText="1"/>
    </xf>
    <xf numFmtId="0" fontId="12" fillId="0" borderId="17" xfId="0" applyFont="1" applyBorder="1" applyAlignment="1">
      <alignment vertical="center" wrapText="1"/>
    </xf>
    <xf numFmtId="0" fontId="15" fillId="17" borderId="4" xfId="0" applyFont="1" applyFill="1" applyBorder="1" applyAlignment="1">
      <alignment horizontal="left" vertical="center" wrapText="1"/>
    </xf>
    <xf numFmtId="0" fontId="8" fillId="21" borderId="0" xfId="0" applyFont="1" applyFill="1" applyAlignment="1">
      <alignment vertical="center" wrapText="1"/>
    </xf>
    <xf numFmtId="0" fontId="6" fillId="21" borderId="0" xfId="0" applyFont="1" applyFill="1" applyAlignment="1">
      <alignment vertical="center" wrapText="1"/>
    </xf>
    <xf numFmtId="0" fontId="6" fillId="21" borderId="0" xfId="0" applyFont="1" applyFill="1" applyAlignment="1">
      <alignment wrapText="1"/>
    </xf>
    <xf numFmtId="0" fontId="17" fillId="4" borderId="0" xfId="0" applyFont="1" applyFill="1" applyAlignment="1">
      <alignment vertical="center" wrapText="1"/>
    </xf>
    <xf numFmtId="0" fontId="9" fillId="4" borderId="0" xfId="0" applyFont="1" applyFill="1" applyAlignment="1">
      <alignment vertical="center" wrapText="1"/>
    </xf>
    <xf numFmtId="0" fontId="9" fillId="4" borderId="0" xfId="0" applyFont="1" applyFill="1" applyAlignment="1">
      <alignment wrapText="1"/>
    </xf>
    <xf numFmtId="0" fontId="0" fillId="4" borderId="0" xfId="0" applyFont="1" applyFill="1" applyAlignment="1">
      <alignment wrapText="1"/>
    </xf>
    <xf numFmtId="0" fontId="12" fillId="7" borderId="17" xfId="0" applyFont="1" applyFill="1" applyBorder="1" applyAlignment="1">
      <alignment vertical="center" wrapText="1"/>
    </xf>
    <xf numFmtId="0" fontId="12" fillId="0" borderId="18" xfId="0" applyFont="1" applyBorder="1" applyAlignment="1">
      <alignment horizontal="left" vertical="center" wrapText="1"/>
    </xf>
    <xf numFmtId="0" fontId="0" fillId="0" borderId="15" xfId="0" applyBorder="1" applyAlignment="1">
      <alignment vertical="center" wrapText="1"/>
    </xf>
    <xf numFmtId="0" fontId="0" fillId="0" borderId="17" xfId="0" applyBorder="1" applyAlignment="1">
      <alignment vertical="center" wrapText="1"/>
    </xf>
    <xf numFmtId="10" fontId="12" fillId="7" borderId="18" xfId="0" applyNumberFormat="1" applyFont="1" applyFill="1" applyBorder="1" applyAlignment="1">
      <alignment horizontal="left" vertical="center" wrapText="1"/>
    </xf>
    <xf numFmtId="0" fontId="0" fillId="0" borderId="17" xfId="0" applyBorder="1" applyAlignment="1">
      <alignment horizontal="left" vertical="center" wrapText="1"/>
    </xf>
    <xf numFmtId="0" fontId="0" fillId="0" borderId="3" xfId="0" applyBorder="1" applyAlignment="1">
      <alignment horizontal="center" vertical="center" wrapText="1"/>
    </xf>
    <xf numFmtId="0" fontId="3" fillId="0" borderId="0" xfId="0" applyFont="1" applyFill="1" applyBorder="1" applyAlignment="1">
      <alignment horizontal="center" vertical="center" wrapText="1"/>
    </xf>
    <xf numFmtId="5" fontId="4" fillId="0" borderId="4" xfId="0" applyNumberFormat="1" applyFont="1" applyFill="1" applyBorder="1" applyAlignment="1">
      <alignment horizontal="center" vertical="center" wrapText="1"/>
    </xf>
    <xf numFmtId="0" fontId="24" fillId="0" borderId="4" xfId="0" applyFont="1" applyBorder="1" applyAlignment="1">
      <alignment horizontal="center" vertical="center" wrapText="1"/>
    </xf>
    <xf numFmtId="0" fontId="4" fillId="0" borderId="0" xfId="0" applyFont="1" applyFill="1" applyBorder="1" applyAlignment="1">
      <alignment horizontal="center" vertical="center" wrapText="1"/>
    </xf>
    <xf numFmtId="0" fontId="24" fillId="0" borderId="0" xfId="0" applyFont="1" applyAlignment="1">
      <alignment horizontal="center" vertical="center" wrapText="1"/>
    </xf>
  </cellXfs>
  <cellStyles count="5">
    <cellStyle name="Currency" xfId="1" builtinId="4"/>
    <cellStyle name="Hyperlink" xfId="3" builtinId="8"/>
    <cellStyle name="Normal" xfId="0" builtinId="0"/>
    <cellStyle name="Normal 2" xfId="4"/>
    <cellStyle name="Percent" xfId="2" builtinId="5"/>
  </cellStyles>
  <dxfs count="0"/>
  <tableStyles count="0" defaultTableStyle="TableStyleMedium2" defaultPivotStyle="PivotStyleLight16"/>
  <colors>
    <mruColors>
      <color rgb="FFCC3300"/>
      <color rgb="FFC5F8A8"/>
      <color rgb="FFF3F9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270</xdr:row>
      <xdr:rowOff>0</xdr:rowOff>
    </xdr:from>
    <xdr:to>
      <xdr:col>5</xdr:col>
      <xdr:colOff>433916</xdr:colOff>
      <xdr:row>283</xdr:row>
      <xdr:rowOff>95249</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833" y="55393167"/>
          <a:ext cx="3714750" cy="2571750"/>
        </a:xfrm>
        <a:prstGeom prst="rect">
          <a:avLst/>
        </a:prstGeom>
        <a:noFill/>
        <a:ln>
          <a:noFill/>
        </a:ln>
      </xdr:spPr>
    </xdr:pic>
    <xdr:clientData/>
  </xdr:twoCellAnchor>
  <xdr:twoCellAnchor editAs="oneCell">
    <xdr:from>
      <xdr:col>5</xdr:col>
      <xdr:colOff>603249</xdr:colOff>
      <xdr:row>269</xdr:row>
      <xdr:rowOff>169333</xdr:rowOff>
    </xdr:from>
    <xdr:to>
      <xdr:col>9</xdr:col>
      <xdr:colOff>611988</xdr:colOff>
      <xdr:row>283</xdr:row>
      <xdr:rowOff>62653</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16916" y="55372000"/>
          <a:ext cx="3498215" cy="2560320"/>
        </a:xfrm>
        <a:prstGeom prst="rect">
          <a:avLst/>
        </a:prstGeom>
        <a:noFill/>
        <a:ln>
          <a:noFill/>
        </a:ln>
      </xdr:spPr>
    </xdr:pic>
    <xdr:clientData/>
  </xdr:twoCellAnchor>
  <xdr:twoCellAnchor editAs="oneCell">
    <xdr:from>
      <xdr:col>9</xdr:col>
      <xdr:colOff>730250</xdr:colOff>
      <xdr:row>270</xdr:row>
      <xdr:rowOff>21167</xdr:rowOff>
    </xdr:from>
    <xdr:to>
      <xdr:col>13</xdr:col>
      <xdr:colOff>621453</xdr:colOff>
      <xdr:row>283</xdr:row>
      <xdr:rowOff>13546</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47000" y="55414334"/>
          <a:ext cx="3373120" cy="24688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5"/>
  <sheetViews>
    <sheetView topLeftCell="A130" zoomScale="60" zoomScaleNormal="60" workbookViewId="0">
      <selection activeCell="H142" sqref="H142"/>
    </sheetView>
  </sheetViews>
  <sheetFormatPr defaultColWidth="9.140625" defaultRowHeight="15" x14ac:dyDescent="0.25"/>
  <cols>
    <col min="1" max="3" width="5.7109375" style="150" customWidth="1"/>
    <col min="4" max="5" width="1.7109375" style="150" customWidth="1"/>
    <col min="6" max="6" width="30.7109375" style="150" customWidth="1"/>
    <col min="7" max="7" width="1.7109375" style="150" customWidth="1"/>
    <col min="8" max="8" width="40.7109375" style="150" customWidth="1"/>
    <col min="9" max="9" width="100.7109375" style="150" customWidth="1"/>
    <col min="10" max="16384" width="9.140625" style="150"/>
  </cols>
  <sheetData>
    <row r="1" spans="1:9" x14ac:dyDescent="0.25">
      <c r="A1" s="153" t="s">
        <v>125</v>
      </c>
      <c r="B1" s="154">
        <v>4.1666666666666664E-2</v>
      </c>
      <c r="C1" s="154">
        <v>0.125</v>
      </c>
      <c r="D1" s="153" t="s">
        <v>379</v>
      </c>
      <c r="E1" s="153"/>
      <c r="F1" s="153"/>
      <c r="G1" s="155"/>
      <c r="H1" s="153" t="s">
        <v>126</v>
      </c>
      <c r="I1" s="153"/>
    </row>
    <row r="2" spans="1:9" x14ac:dyDescent="0.25">
      <c r="A2" s="76"/>
      <c r="B2" s="76"/>
      <c r="C2" s="76"/>
      <c r="D2" s="76"/>
      <c r="E2" s="76"/>
      <c r="F2" s="76"/>
      <c r="G2" s="76"/>
      <c r="H2" s="156" t="s">
        <v>294</v>
      </c>
      <c r="I2" s="76"/>
    </row>
    <row r="3" spans="1:9" x14ac:dyDescent="0.25">
      <c r="A3" s="157" t="s">
        <v>128</v>
      </c>
      <c r="B3" s="158"/>
      <c r="C3" s="158" t="s">
        <v>143</v>
      </c>
      <c r="D3" s="157"/>
      <c r="E3" s="157"/>
      <c r="F3" s="157"/>
      <c r="G3" s="157"/>
      <c r="H3" s="159"/>
      <c r="I3" s="157"/>
    </row>
    <row r="4" spans="1:9" x14ac:dyDescent="0.25">
      <c r="A4" s="76"/>
      <c r="B4" s="77"/>
      <c r="C4" s="77"/>
      <c r="D4" s="76"/>
      <c r="E4" s="76"/>
      <c r="F4" s="282" t="s">
        <v>542</v>
      </c>
      <c r="G4" s="76"/>
      <c r="H4" s="281" t="s">
        <v>547</v>
      </c>
      <c r="I4" s="76"/>
    </row>
    <row r="5" spans="1:9" ht="25.5" x14ac:dyDescent="0.25">
      <c r="A5" s="76"/>
      <c r="B5" s="77"/>
      <c r="C5" s="77"/>
      <c r="D5" s="76"/>
      <c r="E5" s="76"/>
      <c r="F5" s="76" t="s">
        <v>231</v>
      </c>
      <c r="G5" s="76"/>
      <c r="H5" s="152" t="s">
        <v>240</v>
      </c>
      <c r="I5" s="76" t="s">
        <v>241</v>
      </c>
    </row>
    <row r="6" spans="1:9" x14ac:dyDescent="0.25">
      <c r="A6" s="76"/>
      <c r="B6" s="77"/>
      <c r="C6" s="77"/>
      <c r="D6" s="76"/>
      <c r="E6" s="76"/>
      <c r="F6" s="76"/>
      <c r="G6" s="76"/>
      <c r="H6" s="152" t="s">
        <v>266</v>
      </c>
      <c r="I6" s="76" t="s">
        <v>239</v>
      </c>
    </row>
    <row r="7" spans="1:9" x14ac:dyDescent="0.25">
      <c r="A7" s="76"/>
      <c r="B7" s="77"/>
      <c r="C7" s="77"/>
      <c r="D7" s="76"/>
      <c r="E7" s="76"/>
      <c r="F7" s="76"/>
      <c r="G7" s="76"/>
      <c r="H7" s="281" t="s">
        <v>242</v>
      </c>
      <c r="I7" s="76" t="s">
        <v>243</v>
      </c>
    </row>
    <row r="8" spans="1:9" x14ac:dyDescent="0.25">
      <c r="A8" s="76"/>
      <c r="B8" s="77"/>
      <c r="C8" s="77"/>
      <c r="D8" s="76"/>
      <c r="E8" s="76"/>
      <c r="F8" s="76"/>
      <c r="G8" s="76"/>
      <c r="H8" s="152"/>
      <c r="I8" s="76" t="s">
        <v>540</v>
      </c>
    </row>
    <row r="9" spans="1:9" x14ac:dyDescent="0.25">
      <c r="A9" s="76"/>
      <c r="B9" s="77"/>
      <c r="C9" s="77"/>
      <c r="D9" s="76"/>
      <c r="E9" s="76"/>
      <c r="F9" s="76" t="s">
        <v>171</v>
      </c>
      <c r="G9" s="76"/>
      <c r="H9" s="76" t="s">
        <v>267</v>
      </c>
      <c r="I9" s="76" t="s">
        <v>268</v>
      </c>
    </row>
    <row r="10" spans="1:9" x14ac:dyDescent="0.25">
      <c r="A10" s="76"/>
      <c r="B10" s="77"/>
      <c r="C10" s="77"/>
      <c r="D10" s="76"/>
      <c r="E10" s="76"/>
      <c r="F10" s="76"/>
      <c r="G10" s="76"/>
      <c r="H10" s="76"/>
      <c r="I10" s="76"/>
    </row>
    <row r="11" spans="1:9" x14ac:dyDescent="0.25">
      <c r="A11" s="76"/>
      <c r="B11" s="77"/>
      <c r="C11" s="77"/>
      <c r="D11" s="76"/>
      <c r="E11" s="76"/>
      <c r="F11" s="284" t="s">
        <v>545</v>
      </c>
      <c r="G11" s="284"/>
      <c r="H11" s="284"/>
      <c r="I11" s="284" t="s">
        <v>269</v>
      </c>
    </row>
    <row r="12" spans="1:9" x14ac:dyDescent="0.25">
      <c r="A12" s="76"/>
      <c r="B12" s="77"/>
      <c r="C12" s="77"/>
      <c r="D12" s="76"/>
      <c r="E12" s="76"/>
      <c r="F12" s="76"/>
      <c r="G12" s="76"/>
      <c r="H12" s="76"/>
      <c r="I12" s="76" t="s">
        <v>544</v>
      </c>
    </row>
    <row r="13" spans="1:9" x14ac:dyDescent="0.25">
      <c r="A13" s="76"/>
      <c r="B13" s="77"/>
      <c r="C13" s="77"/>
      <c r="D13" s="76"/>
      <c r="E13" s="76"/>
      <c r="F13" s="282" t="s">
        <v>546</v>
      </c>
      <c r="G13" s="76"/>
      <c r="H13" s="282" t="s">
        <v>543</v>
      </c>
      <c r="I13" s="76" t="s">
        <v>232</v>
      </c>
    </row>
    <row r="14" spans="1:9" x14ac:dyDescent="0.25">
      <c r="A14" s="76"/>
      <c r="B14" s="77"/>
      <c r="C14" s="77"/>
      <c r="D14" s="76"/>
      <c r="E14" s="76"/>
      <c r="F14" s="76"/>
      <c r="G14" s="76"/>
      <c r="H14" s="282" t="s">
        <v>539</v>
      </c>
      <c r="I14" s="282" t="s">
        <v>541</v>
      </c>
    </row>
    <row r="15" spans="1:9" x14ac:dyDescent="0.25">
      <c r="A15" s="76"/>
      <c r="B15" s="77"/>
      <c r="C15" s="77"/>
      <c r="D15" s="76"/>
      <c r="E15" s="76"/>
      <c r="F15" s="282" t="s">
        <v>543</v>
      </c>
      <c r="G15" s="76"/>
      <c r="H15" s="76" t="s">
        <v>244</v>
      </c>
      <c r="I15" s="76" t="s">
        <v>271</v>
      </c>
    </row>
    <row r="16" spans="1:9" x14ac:dyDescent="0.25">
      <c r="A16" s="76"/>
      <c r="B16" s="77"/>
      <c r="C16" s="77"/>
      <c r="D16" s="76"/>
      <c r="E16" s="76"/>
      <c r="F16" s="76"/>
      <c r="G16" s="76"/>
      <c r="H16" s="76"/>
      <c r="I16" s="76"/>
    </row>
    <row r="17" spans="1:9" x14ac:dyDescent="0.25">
      <c r="A17" s="157" t="s">
        <v>140</v>
      </c>
      <c r="B17" s="158"/>
      <c r="C17" s="158" t="s">
        <v>180</v>
      </c>
      <c r="D17" s="157"/>
      <c r="E17" s="157"/>
      <c r="F17" s="157"/>
      <c r="G17" s="157"/>
      <c r="H17" s="159"/>
      <c r="I17" s="157"/>
    </row>
    <row r="18" spans="1:9" x14ac:dyDescent="0.25">
      <c r="A18" s="160"/>
      <c r="B18" s="161"/>
      <c r="C18" s="161"/>
      <c r="D18" s="160"/>
      <c r="E18" s="283"/>
      <c r="F18" s="160"/>
      <c r="G18" s="160"/>
      <c r="H18" s="162"/>
      <c r="I18" s="160"/>
    </row>
    <row r="19" spans="1:9" x14ac:dyDescent="0.25">
      <c r="A19" s="76"/>
      <c r="B19" s="77"/>
      <c r="C19" s="77"/>
      <c r="D19" s="76"/>
      <c r="E19" s="283"/>
      <c r="F19" s="78" t="s">
        <v>549</v>
      </c>
      <c r="G19" s="78"/>
      <c r="H19" s="603" t="s">
        <v>270</v>
      </c>
      <c r="I19" s="604"/>
    </row>
    <row r="20" spans="1:9" x14ac:dyDescent="0.25">
      <c r="A20" s="76"/>
      <c r="B20" s="77" t="s">
        <v>548</v>
      </c>
      <c r="C20" s="77"/>
      <c r="D20" s="76"/>
      <c r="E20" s="283"/>
      <c r="F20" s="78" t="s">
        <v>550</v>
      </c>
      <c r="G20" s="78"/>
      <c r="H20" s="78" t="s">
        <v>233</v>
      </c>
      <c r="I20" s="78"/>
    </row>
    <row r="21" spans="1:9" x14ac:dyDescent="0.25">
      <c r="A21" s="76"/>
      <c r="B21" s="77"/>
      <c r="C21" s="77"/>
      <c r="D21" s="76"/>
      <c r="E21" s="283"/>
      <c r="F21" s="283" t="s">
        <v>182</v>
      </c>
      <c r="G21" s="283"/>
      <c r="H21" s="605" t="s">
        <v>183</v>
      </c>
      <c r="I21" s="605"/>
    </row>
    <row r="22" spans="1:9" x14ac:dyDescent="0.25">
      <c r="A22" s="76"/>
      <c r="B22" s="77"/>
      <c r="C22" s="77"/>
      <c r="D22" s="76"/>
      <c r="E22" s="76"/>
      <c r="F22" s="76"/>
      <c r="G22" s="76"/>
      <c r="H22" s="76"/>
      <c r="I22" s="76"/>
    </row>
    <row r="23" spans="1:9" x14ac:dyDescent="0.25">
      <c r="A23" s="153" t="s">
        <v>125</v>
      </c>
      <c r="B23" s="163">
        <v>0.13541666666666666</v>
      </c>
      <c r="C23" s="163">
        <v>0.20833333333333334</v>
      </c>
      <c r="D23" s="607" t="s">
        <v>553</v>
      </c>
      <c r="E23" s="604"/>
      <c r="F23" s="604"/>
      <c r="G23" s="604"/>
      <c r="H23" s="153" t="s">
        <v>126</v>
      </c>
      <c r="I23" s="153" t="s">
        <v>127</v>
      </c>
    </row>
    <row r="24" spans="1:9" x14ac:dyDescent="0.25">
      <c r="A24" s="76"/>
      <c r="B24" s="76"/>
      <c r="C24" s="76"/>
      <c r="D24" s="76"/>
      <c r="E24" s="76"/>
      <c r="F24" s="76"/>
      <c r="G24" s="76"/>
      <c r="H24" s="156" t="s">
        <v>234</v>
      </c>
      <c r="I24" s="76"/>
    </row>
    <row r="25" spans="1:9" x14ac:dyDescent="0.25">
      <c r="A25" s="157" t="s">
        <v>128</v>
      </c>
      <c r="B25" s="158"/>
      <c r="C25" s="158" t="s">
        <v>129</v>
      </c>
      <c r="D25" s="157"/>
      <c r="E25" s="157"/>
      <c r="F25" s="157"/>
      <c r="G25" s="157"/>
      <c r="H25" s="159"/>
      <c r="I25" s="157"/>
    </row>
    <row r="26" spans="1:9" x14ac:dyDescent="0.25">
      <c r="A26" s="76"/>
      <c r="B26" s="77"/>
      <c r="C26" s="77"/>
      <c r="D26" s="76"/>
      <c r="E26" s="76"/>
      <c r="F26" s="76"/>
      <c r="G26" s="76"/>
      <c r="H26" s="152"/>
      <c r="I26" s="76"/>
    </row>
    <row r="27" spans="1:9" x14ac:dyDescent="0.25">
      <c r="A27" s="76"/>
      <c r="B27" s="77"/>
      <c r="C27" s="77"/>
      <c r="D27" s="76"/>
      <c r="E27" s="76"/>
      <c r="F27" s="606" t="s">
        <v>163</v>
      </c>
      <c r="G27" s="76"/>
      <c r="H27" s="152" t="s">
        <v>164</v>
      </c>
      <c r="I27" s="604" t="s">
        <v>273</v>
      </c>
    </row>
    <row r="28" spans="1:9" x14ac:dyDescent="0.25">
      <c r="A28" s="76"/>
      <c r="B28" s="77"/>
      <c r="C28" s="77"/>
      <c r="D28" s="76"/>
      <c r="E28" s="76"/>
      <c r="F28" s="604"/>
      <c r="G28" s="76"/>
      <c r="H28" s="152" t="s">
        <v>165</v>
      </c>
      <c r="I28" s="604"/>
    </row>
    <row r="29" spans="1:9" x14ac:dyDescent="0.25">
      <c r="A29" s="76"/>
      <c r="B29" s="77"/>
      <c r="C29" s="77"/>
      <c r="D29" s="76"/>
      <c r="E29" s="76"/>
      <c r="F29" s="76" t="s">
        <v>552</v>
      </c>
      <c r="G29" s="76"/>
      <c r="H29" s="152" t="s">
        <v>166</v>
      </c>
      <c r="I29" s="604"/>
    </row>
    <row r="30" spans="1:9" x14ac:dyDescent="0.25">
      <c r="A30" s="76"/>
      <c r="B30" s="77"/>
      <c r="C30" s="77"/>
      <c r="D30" s="76"/>
      <c r="E30" s="76"/>
      <c r="F30" s="76"/>
      <c r="G30" s="76"/>
      <c r="H30" s="152" t="s">
        <v>167</v>
      </c>
      <c r="I30" s="604"/>
    </row>
    <row r="31" spans="1:9" x14ac:dyDescent="0.25">
      <c r="A31" s="76"/>
      <c r="B31" s="77"/>
      <c r="C31" s="77"/>
      <c r="D31" s="76"/>
      <c r="E31" s="76"/>
      <c r="F31" s="76"/>
      <c r="G31" s="76"/>
      <c r="H31" s="152" t="s">
        <v>168</v>
      </c>
      <c r="I31" s="604"/>
    </row>
    <row r="32" spans="1:9" x14ac:dyDescent="0.25">
      <c r="A32" s="76"/>
      <c r="B32" s="77"/>
      <c r="C32" s="77"/>
      <c r="D32" s="76"/>
      <c r="E32" s="76"/>
      <c r="F32" s="76"/>
      <c r="G32" s="76"/>
      <c r="H32" s="152"/>
      <c r="I32" s="152"/>
    </row>
    <row r="33" spans="1:9" x14ac:dyDescent="0.25">
      <c r="A33" s="76"/>
      <c r="B33" s="77"/>
      <c r="C33" s="77"/>
      <c r="D33" s="76"/>
      <c r="E33" s="76"/>
      <c r="F33" s="76" t="s">
        <v>378</v>
      </c>
      <c r="G33" s="76"/>
      <c r="H33" s="152" t="s">
        <v>377</v>
      </c>
      <c r="I33" s="76" t="s">
        <v>376</v>
      </c>
    </row>
    <row r="34" spans="1:9" x14ac:dyDescent="0.25">
      <c r="A34" s="76"/>
      <c r="B34" s="77"/>
      <c r="C34" s="77"/>
      <c r="D34" s="76"/>
      <c r="E34" s="76"/>
      <c r="F34" s="76"/>
      <c r="G34" s="76"/>
      <c r="H34" s="152" t="s">
        <v>247</v>
      </c>
      <c r="I34" s="152" t="s">
        <v>157</v>
      </c>
    </row>
    <row r="35" spans="1:9" x14ac:dyDescent="0.25">
      <c r="A35" s="76"/>
      <c r="B35" s="77"/>
      <c r="C35" s="77"/>
      <c r="D35" s="76"/>
      <c r="E35" s="76"/>
      <c r="F35" s="76"/>
      <c r="G35" s="76"/>
      <c r="H35" s="152" t="s">
        <v>158</v>
      </c>
      <c r="I35" s="152" t="s">
        <v>159</v>
      </c>
    </row>
    <row r="36" spans="1:9" x14ac:dyDescent="0.25">
      <c r="A36" s="76"/>
      <c r="B36" s="77"/>
      <c r="C36" s="77"/>
      <c r="D36" s="76"/>
      <c r="E36" s="76"/>
      <c r="F36" s="76"/>
      <c r="G36" s="76"/>
      <c r="H36" s="152" t="s">
        <v>160</v>
      </c>
      <c r="I36" s="152" t="s">
        <v>161</v>
      </c>
    </row>
    <row r="37" spans="1:9" x14ac:dyDescent="0.25">
      <c r="A37" s="76"/>
      <c r="B37" s="77"/>
      <c r="C37" s="77"/>
      <c r="D37" s="76"/>
      <c r="E37" s="76"/>
      <c r="F37" s="76"/>
      <c r="G37" s="76"/>
      <c r="H37" s="152" t="s">
        <v>162</v>
      </c>
      <c r="I37" s="152" t="s">
        <v>272</v>
      </c>
    </row>
    <row r="38" spans="1:9" x14ac:dyDescent="0.25">
      <c r="A38" s="76"/>
      <c r="B38" s="77"/>
      <c r="C38" s="77"/>
      <c r="D38" s="76"/>
      <c r="E38" s="76"/>
      <c r="F38" s="76"/>
      <c r="G38" s="76"/>
      <c r="H38" s="152" t="s">
        <v>245</v>
      </c>
      <c r="I38" s="152" t="s">
        <v>246</v>
      </c>
    </row>
    <row r="39" spans="1:9" x14ac:dyDescent="0.25">
      <c r="A39" s="76"/>
      <c r="B39" s="77"/>
      <c r="C39" s="77"/>
      <c r="D39" s="76"/>
      <c r="E39" s="76"/>
      <c r="F39" s="76"/>
      <c r="G39" s="76"/>
      <c r="H39" s="152"/>
      <c r="I39" s="76"/>
    </row>
    <row r="40" spans="1:9" x14ac:dyDescent="0.25">
      <c r="A40" s="76"/>
      <c r="B40" s="77"/>
      <c r="C40" s="77"/>
      <c r="D40" s="76"/>
      <c r="E40" s="76"/>
      <c r="F40" s="282" t="s">
        <v>551</v>
      </c>
      <c r="G40" s="282"/>
      <c r="H40" s="281" t="s">
        <v>249</v>
      </c>
      <c r="I40" s="282" t="s">
        <v>250</v>
      </c>
    </row>
    <row r="41" spans="1:9" x14ac:dyDescent="0.25">
      <c r="A41" s="76"/>
      <c r="B41" s="77"/>
      <c r="C41" s="77"/>
      <c r="D41" s="76"/>
      <c r="E41" s="76"/>
      <c r="F41" s="282"/>
      <c r="G41" s="282"/>
      <c r="H41" s="281" t="s">
        <v>196</v>
      </c>
      <c r="I41" s="282" t="s">
        <v>248</v>
      </c>
    </row>
    <row r="42" spans="1:9" x14ac:dyDescent="0.25">
      <c r="A42" s="76"/>
      <c r="B42" s="77"/>
      <c r="C42" s="77"/>
      <c r="D42" s="76"/>
      <c r="E42" s="76"/>
      <c r="F42" s="282"/>
      <c r="G42" s="282"/>
      <c r="H42" s="281" t="s">
        <v>197</v>
      </c>
      <c r="I42" s="282" t="s">
        <v>198</v>
      </c>
    </row>
    <row r="43" spans="1:9" x14ac:dyDescent="0.25">
      <c r="A43" s="76"/>
      <c r="B43" s="77"/>
      <c r="C43" s="77"/>
      <c r="D43" s="76"/>
      <c r="E43" s="76"/>
      <c r="F43" s="76"/>
      <c r="G43" s="76"/>
      <c r="H43" s="152"/>
      <c r="I43" s="152"/>
    </row>
    <row r="44" spans="1:9" x14ac:dyDescent="0.25">
      <c r="A44" s="157" t="s">
        <v>140</v>
      </c>
      <c r="B44" s="158"/>
      <c r="C44" s="158" t="s">
        <v>141</v>
      </c>
      <c r="D44" s="157"/>
      <c r="E44" s="157"/>
      <c r="F44" s="157"/>
      <c r="G44" s="157"/>
      <c r="H44" s="159"/>
      <c r="I44" s="157"/>
    </row>
    <row r="45" spans="1:9" x14ac:dyDescent="0.25">
      <c r="A45" s="160"/>
      <c r="B45" s="161"/>
      <c r="C45" s="161"/>
      <c r="D45" s="160"/>
      <c r="E45" s="160"/>
      <c r="F45" s="160"/>
      <c r="G45" s="160"/>
      <c r="H45" s="162"/>
      <c r="I45" s="160"/>
    </row>
    <row r="46" spans="1:9" x14ac:dyDescent="0.25">
      <c r="A46" s="76"/>
      <c r="B46" s="77"/>
      <c r="C46" s="77"/>
      <c r="D46" s="76"/>
      <c r="E46" s="76"/>
      <c r="F46" s="78" t="s">
        <v>181</v>
      </c>
      <c r="G46" s="78"/>
      <c r="H46" s="603" t="s">
        <v>261</v>
      </c>
      <c r="I46" s="604"/>
    </row>
    <row r="47" spans="1:9" x14ac:dyDescent="0.25">
      <c r="A47" s="76"/>
      <c r="B47" s="77"/>
      <c r="C47" s="77"/>
      <c r="D47" s="76"/>
      <c r="E47" s="76"/>
      <c r="F47" s="78" t="s">
        <v>169</v>
      </c>
      <c r="G47" s="78"/>
      <c r="H47" s="603" t="s">
        <v>263</v>
      </c>
      <c r="I47" s="604"/>
    </row>
    <row r="48" spans="1:9" x14ac:dyDescent="0.25">
      <c r="A48" s="76"/>
      <c r="B48" s="77"/>
      <c r="C48" s="77"/>
      <c r="D48" s="76"/>
      <c r="E48" s="76"/>
      <c r="F48" s="78" t="s">
        <v>170</v>
      </c>
      <c r="G48" s="78"/>
      <c r="H48" s="603" t="s">
        <v>262</v>
      </c>
      <c r="I48" s="604"/>
    </row>
    <row r="49" spans="1:9" x14ac:dyDescent="0.25">
      <c r="A49" s="76"/>
      <c r="B49" s="76"/>
      <c r="C49" s="76"/>
      <c r="D49" s="76"/>
      <c r="E49" s="76"/>
      <c r="F49" s="76"/>
      <c r="G49" s="76"/>
      <c r="H49" s="76"/>
      <c r="I49" s="76"/>
    </row>
    <row r="50" spans="1:9" x14ac:dyDescent="0.25">
      <c r="A50" s="153" t="s">
        <v>156</v>
      </c>
      <c r="B50" s="154">
        <v>0.35416666666666669</v>
      </c>
      <c r="C50" s="154">
        <v>0.4375</v>
      </c>
      <c r="D50" s="153" t="s">
        <v>375</v>
      </c>
      <c r="E50" s="153"/>
      <c r="F50" s="153"/>
      <c r="G50" s="155"/>
      <c r="H50" s="164" t="s">
        <v>126</v>
      </c>
      <c r="I50" s="153" t="s">
        <v>127</v>
      </c>
    </row>
    <row r="51" spans="1:9" x14ac:dyDescent="0.25">
      <c r="A51" s="76"/>
      <c r="B51" s="77"/>
      <c r="C51" s="165"/>
      <c r="D51" s="76"/>
      <c r="E51" s="76"/>
      <c r="F51" s="76"/>
      <c r="G51" s="76"/>
      <c r="H51" s="156" t="s">
        <v>225</v>
      </c>
      <c r="I51" s="76"/>
    </row>
    <row r="52" spans="1:9" x14ac:dyDescent="0.25">
      <c r="A52" s="157" t="s">
        <v>128</v>
      </c>
      <c r="B52" s="158"/>
      <c r="C52" s="158" t="s">
        <v>143</v>
      </c>
      <c r="D52" s="157"/>
      <c r="E52" s="157"/>
      <c r="F52" s="157"/>
      <c r="G52" s="157"/>
      <c r="H52" s="159"/>
      <c r="I52" s="157"/>
    </row>
    <row r="53" spans="1:9" x14ac:dyDescent="0.25">
      <c r="A53" s="76"/>
      <c r="B53" s="77"/>
      <c r="C53" s="165"/>
      <c r="D53" s="76"/>
      <c r="E53" s="76"/>
      <c r="F53" s="76"/>
      <c r="G53" s="76"/>
      <c r="H53" s="152"/>
      <c r="I53" s="76"/>
    </row>
    <row r="54" spans="1:9" x14ac:dyDescent="0.25">
      <c r="A54" s="76"/>
      <c r="B54" s="77"/>
      <c r="C54" s="165"/>
      <c r="D54" s="76"/>
      <c r="E54" s="76"/>
      <c r="F54" s="76"/>
      <c r="G54" s="76"/>
      <c r="H54" s="152"/>
      <c r="I54" s="76"/>
    </row>
    <row r="55" spans="1:9" x14ac:dyDescent="0.25">
      <c r="A55" s="76"/>
      <c r="B55" s="77"/>
      <c r="C55" s="165"/>
      <c r="D55" s="76"/>
      <c r="E55" s="76"/>
      <c r="F55" s="76" t="s">
        <v>374</v>
      </c>
      <c r="G55" s="76"/>
      <c r="H55" s="152" t="s">
        <v>373</v>
      </c>
      <c r="I55" s="76" t="s">
        <v>372</v>
      </c>
    </row>
    <row r="56" spans="1:9" x14ac:dyDescent="0.25">
      <c r="A56" s="76"/>
      <c r="B56" s="77"/>
      <c r="C56" s="165"/>
      <c r="D56" s="76"/>
      <c r="E56" s="76"/>
      <c r="F56" s="76"/>
      <c r="G56" s="76"/>
      <c r="H56" s="152" t="s">
        <v>371</v>
      </c>
      <c r="I56" s="76" t="s">
        <v>370</v>
      </c>
    </row>
    <row r="57" spans="1:9" x14ac:dyDescent="0.25">
      <c r="A57" s="76"/>
      <c r="B57" s="77"/>
      <c r="C57" s="165"/>
      <c r="D57" s="76"/>
      <c r="E57" s="76"/>
      <c r="F57" s="76"/>
      <c r="G57" s="76"/>
      <c r="H57" s="152"/>
      <c r="I57" s="76"/>
    </row>
    <row r="58" spans="1:9" x14ac:dyDescent="0.25">
      <c r="A58" s="76"/>
      <c r="B58" s="77"/>
      <c r="C58" s="77"/>
      <c r="D58" s="76"/>
      <c r="E58" s="76"/>
      <c r="F58" s="76" t="s">
        <v>144</v>
      </c>
      <c r="G58" s="76"/>
      <c r="H58" s="152" t="s">
        <v>145</v>
      </c>
      <c r="I58" s="76" t="s">
        <v>274</v>
      </c>
    </row>
    <row r="59" spans="1:9" x14ac:dyDescent="0.25">
      <c r="A59" s="76"/>
      <c r="B59" s="77"/>
      <c r="C59" s="77"/>
      <c r="D59" s="76"/>
      <c r="E59" s="76"/>
      <c r="F59" s="76"/>
      <c r="G59" s="76"/>
      <c r="H59" s="152" t="s">
        <v>146</v>
      </c>
      <c r="I59" s="76" t="s">
        <v>147</v>
      </c>
    </row>
    <row r="60" spans="1:9" x14ac:dyDescent="0.25">
      <c r="A60" s="76"/>
      <c r="B60" s="77"/>
      <c r="C60" s="77"/>
      <c r="D60" s="76"/>
      <c r="E60" s="76"/>
      <c r="F60" s="76"/>
      <c r="G60" s="76"/>
      <c r="H60" s="152"/>
      <c r="I60" s="76"/>
    </row>
    <row r="61" spans="1:9" x14ac:dyDescent="0.25">
      <c r="A61" s="76"/>
      <c r="B61" s="77"/>
      <c r="C61" s="77"/>
      <c r="D61" s="76"/>
      <c r="E61" s="76"/>
      <c r="F61" s="76" t="s">
        <v>148</v>
      </c>
      <c r="G61" s="76"/>
      <c r="H61" s="152" t="s">
        <v>149</v>
      </c>
      <c r="I61" s="76" t="s">
        <v>275</v>
      </c>
    </row>
    <row r="62" spans="1:9" x14ac:dyDescent="0.25">
      <c r="A62" s="76"/>
      <c r="B62" s="77"/>
      <c r="C62" s="77"/>
      <c r="D62" s="76"/>
      <c r="E62" s="76"/>
      <c r="F62" s="76"/>
      <c r="G62" s="76"/>
      <c r="H62" s="152" t="s">
        <v>150</v>
      </c>
      <c r="I62" s="76" t="s">
        <v>151</v>
      </c>
    </row>
    <row r="63" spans="1:9" x14ac:dyDescent="0.25">
      <c r="A63" s="76"/>
      <c r="B63" s="77"/>
      <c r="C63" s="77"/>
      <c r="D63" s="76"/>
      <c r="E63" s="76"/>
      <c r="F63" s="76"/>
      <c r="G63" s="76"/>
      <c r="H63" s="152" t="s">
        <v>152</v>
      </c>
      <c r="I63" s="76" t="s">
        <v>153</v>
      </c>
    </row>
    <row r="64" spans="1:9" x14ac:dyDescent="0.25">
      <c r="A64" s="76"/>
      <c r="B64" s="77"/>
      <c r="C64" s="77"/>
      <c r="D64" s="76"/>
      <c r="E64" s="76"/>
      <c r="F64" s="76"/>
      <c r="G64" s="76"/>
      <c r="H64" s="152"/>
      <c r="I64" s="76"/>
    </row>
    <row r="65" spans="1:9" x14ac:dyDescent="0.25">
      <c r="A65" s="76"/>
      <c r="B65" s="77"/>
      <c r="C65" s="77"/>
      <c r="D65" s="76"/>
      <c r="E65" s="76"/>
      <c r="F65" s="76" t="s">
        <v>369</v>
      </c>
      <c r="G65" s="76"/>
      <c r="H65" s="152" t="s">
        <v>368</v>
      </c>
      <c r="I65" s="76" t="s">
        <v>367</v>
      </c>
    </row>
    <row r="66" spans="1:9" x14ac:dyDescent="0.25">
      <c r="A66" s="76"/>
      <c r="B66" s="77"/>
      <c r="C66" s="77"/>
      <c r="D66" s="76"/>
      <c r="E66" s="76"/>
      <c r="F66" s="76"/>
      <c r="G66" s="76"/>
      <c r="H66" s="152" t="s">
        <v>154</v>
      </c>
      <c r="I66" s="76" t="s">
        <v>366</v>
      </c>
    </row>
    <row r="67" spans="1:9" x14ac:dyDescent="0.25">
      <c r="A67" s="76"/>
      <c r="B67" s="77"/>
      <c r="C67" s="77"/>
      <c r="D67" s="76"/>
      <c r="E67" s="76"/>
      <c r="F67" s="76"/>
      <c r="G67" s="76"/>
      <c r="H67" s="152" t="s">
        <v>155</v>
      </c>
      <c r="I67" s="76" t="s">
        <v>264</v>
      </c>
    </row>
    <row r="68" spans="1:9" x14ac:dyDescent="0.25">
      <c r="A68" s="76"/>
      <c r="B68" s="77"/>
      <c r="C68" s="77"/>
      <c r="D68" s="76"/>
      <c r="E68" s="76"/>
      <c r="F68" s="76"/>
      <c r="G68" s="76"/>
      <c r="H68" s="152" t="s">
        <v>21</v>
      </c>
      <c r="I68" s="76" t="s">
        <v>365</v>
      </c>
    </row>
    <row r="69" spans="1:9" x14ac:dyDescent="0.25">
      <c r="A69" s="76"/>
      <c r="B69" s="77"/>
      <c r="C69" s="77"/>
      <c r="D69" s="76"/>
      <c r="E69" s="76"/>
      <c r="F69" s="76"/>
      <c r="G69" s="76"/>
      <c r="H69" s="152" t="s">
        <v>259</v>
      </c>
      <c r="I69" s="76" t="s">
        <v>260</v>
      </c>
    </row>
    <row r="70" spans="1:9" x14ac:dyDescent="0.25">
      <c r="A70" s="76"/>
      <c r="B70" s="77"/>
      <c r="C70" s="77"/>
      <c r="D70" s="76"/>
      <c r="E70" s="76"/>
      <c r="F70" s="76"/>
      <c r="G70" s="76"/>
      <c r="H70" s="76"/>
      <c r="I70" s="76"/>
    </row>
    <row r="71" spans="1:9" x14ac:dyDescent="0.25">
      <c r="A71" s="157" t="s">
        <v>140</v>
      </c>
      <c r="B71" s="158"/>
      <c r="C71" s="158" t="s">
        <v>141</v>
      </c>
      <c r="D71" s="157"/>
      <c r="E71" s="157"/>
      <c r="F71" s="157"/>
      <c r="G71" s="157"/>
      <c r="H71" s="159"/>
      <c r="I71" s="157"/>
    </row>
    <row r="72" spans="1:9" x14ac:dyDescent="0.25">
      <c r="A72" s="160"/>
      <c r="B72" s="161"/>
      <c r="C72" s="161"/>
      <c r="D72" s="160"/>
      <c r="E72" s="160"/>
      <c r="F72" s="160"/>
      <c r="G72" s="160"/>
      <c r="H72" s="162"/>
      <c r="I72" s="160"/>
    </row>
    <row r="73" spans="1:9" x14ac:dyDescent="0.25">
      <c r="A73" s="76"/>
      <c r="B73" s="77"/>
      <c r="C73" s="77"/>
      <c r="D73" s="76"/>
      <c r="E73" s="76"/>
      <c r="F73" s="78" t="s">
        <v>364</v>
      </c>
      <c r="G73" s="78"/>
      <c r="H73" s="603" t="s">
        <v>363</v>
      </c>
      <c r="I73" s="604"/>
    </row>
    <row r="74" spans="1:9" x14ac:dyDescent="0.25">
      <c r="A74" s="76"/>
      <c r="B74" s="77"/>
      <c r="C74" s="77"/>
      <c r="D74" s="76"/>
      <c r="E74" s="76"/>
      <c r="F74" s="78" t="s">
        <v>362</v>
      </c>
      <c r="G74" s="78"/>
      <c r="H74" s="603" t="s">
        <v>361</v>
      </c>
      <c r="I74" s="604"/>
    </row>
    <row r="75" spans="1:9" x14ac:dyDescent="0.25">
      <c r="A75" s="76"/>
      <c r="B75" s="77"/>
      <c r="C75" s="77"/>
      <c r="D75" s="76"/>
      <c r="E75" s="76"/>
      <c r="F75" s="78" t="s">
        <v>360</v>
      </c>
      <c r="G75" s="78"/>
      <c r="H75" s="603" t="s">
        <v>359</v>
      </c>
      <c r="I75" s="608"/>
    </row>
    <row r="76" spans="1:9" x14ac:dyDescent="0.25">
      <c r="A76" s="76"/>
      <c r="B76" s="76"/>
      <c r="C76" s="76"/>
      <c r="D76" s="76"/>
      <c r="E76" s="76"/>
      <c r="F76" s="76"/>
      <c r="G76" s="76"/>
      <c r="H76" s="76"/>
      <c r="I76" s="76"/>
    </row>
    <row r="77" spans="1:9" x14ac:dyDescent="0.25">
      <c r="A77" s="153" t="s">
        <v>156</v>
      </c>
      <c r="B77" s="154">
        <v>0.44791666666666669</v>
      </c>
      <c r="C77" s="154">
        <v>0.52083333333333337</v>
      </c>
      <c r="D77" s="153" t="s">
        <v>358</v>
      </c>
      <c r="E77" s="153"/>
      <c r="F77" s="153"/>
      <c r="G77" s="155"/>
      <c r="H77" s="153" t="s">
        <v>126</v>
      </c>
      <c r="I77" s="153" t="s">
        <v>127</v>
      </c>
    </row>
    <row r="78" spans="1:9" x14ac:dyDescent="0.25">
      <c r="A78" s="76"/>
      <c r="B78" s="76"/>
      <c r="C78" s="77"/>
      <c r="D78" s="77"/>
      <c r="E78" s="76"/>
      <c r="F78" s="76"/>
      <c r="G78" s="76"/>
      <c r="H78" s="156" t="s">
        <v>237</v>
      </c>
      <c r="I78" s="76"/>
    </row>
    <row r="79" spans="1:9" x14ac:dyDescent="0.25">
      <c r="A79" s="157" t="s">
        <v>128</v>
      </c>
      <c r="B79" s="158"/>
      <c r="C79" s="158" t="s">
        <v>129</v>
      </c>
      <c r="D79" s="157"/>
      <c r="E79" s="157"/>
      <c r="F79" s="157"/>
      <c r="G79" s="157"/>
      <c r="H79" s="159"/>
      <c r="I79" s="157"/>
    </row>
    <row r="80" spans="1:9" x14ac:dyDescent="0.25">
      <c r="A80" s="76"/>
      <c r="B80" s="77"/>
      <c r="C80" s="77"/>
      <c r="D80" s="76"/>
      <c r="E80" s="76"/>
      <c r="F80" s="76"/>
      <c r="G80" s="76"/>
      <c r="H80" s="76"/>
      <c r="I80" s="76"/>
    </row>
    <row r="81" spans="1:9" x14ac:dyDescent="0.25">
      <c r="A81" s="76"/>
      <c r="B81" s="77"/>
      <c r="C81" s="77"/>
      <c r="D81" s="76"/>
      <c r="E81" s="76"/>
      <c r="F81" s="76" t="s">
        <v>184</v>
      </c>
      <c r="G81" s="76"/>
      <c r="H81" s="152" t="s">
        <v>185</v>
      </c>
      <c r="I81" s="76" t="s">
        <v>258</v>
      </c>
    </row>
    <row r="82" spans="1:9" x14ac:dyDescent="0.25">
      <c r="A82" s="76"/>
      <c r="B82" s="77"/>
      <c r="C82" s="77"/>
      <c r="D82" s="76"/>
      <c r="E82" s="76"/>
      <c r="F82" s="76"/>
      <c r="G82" s="76"/>
      <c r="H82" s="152" t="s">
        <v>186</v>
      </c>
      <c r="I82" s="76" t="s">
        <v>187</v>
      </c>
    </row>
    <row r="83" spans="1:9" x14ac:dyDescent="0.25">
      <c r="A83" s="76"/>
      <c r="B83" s="77"/>
      <c r="C83" s="77"/>
      <c r="D83" s="76"/>
      <c r="E83" s="76"/>
      <c r="F83" s="76"/>
      <c r="G83" s="76"/>
      <c r="H83" s="76"/>
      <c r="I83" s="76"/>
    </row>
    <row r="84" spans="1:9" x14ac:dyDescent="0.25">
      <c r="A84" s="76"/>
      <c r="B84" s="77"/>
      <c r="C84" s="77"/>
      <c r="D84" s="76"/>
      <c r="E84" s="76"/>
      <c r="F84" s="76" t="s">
        <v>130</v>
      </c>
      <c r="G84" s="76"/>
      <c r="H84" s="152" t="s">
        <v>131</v>
      </c>
      <c r="I84" s="76" t="s">
        <v>256</v>
      </c>
    </row>
    <row r="85" spans="1:9" ht="25.5" x14ac:dyDescent="0.25">
      <c r="A85" s="76"/>
      <c r="B85" s="77"/>
      <c r="C85" s="77"/>
      <c r="D85" s="76"/>
      <c r="E85" s="76"/>
      <c r="F85" s="76"/>
      <c r="G85" s="76"/>
      <c r="H85" s="152" t="s">
        <v>253</v>
      </c>
      <c r="I85" s="76" t="s">
        <v>257</v>
      </c>
    </row>
    <row r="86" spans="1:9" x14ac:dyDescent="0.25">
      <c r="A86" s="76"/>
      <c r="B86" s="77"/>
      <c r="C86" s="77"/>
      <c r="D86" s="76"/>
      <c r="E86" s="76"/>
      <c r="F86" s="76"/>
      <c r="G86" s="76"/>
      <c r="H86" s="152" t="s">
        <v>254</v>
      </c>
      <c r="I86" s="76" t="s">
        <v>255</v>
      </c>
    </row>
    <row r="87" spans="1:9" x14ac:dyDescent="0.25">
      <c r="A87" s="76"/>
      <c r="B87" s="77"/>
      <c r="C87" s="77"/>
      <c r="D87" s="76"/>
      <c r="E87" s="76"/>
      <c r="F87" s="76"/>
      <c r="G87" s="76"/>
      <c r="H87" s="76"/>
      <c r="I87" s="76"/>
    </row>
    <row r="88" spans="1:9" x14ac:dyDescent="0.25">
      <c r="A88" s="76"/>
      <c r="B88" s="77"/>
      <c r="C88" s="77"/>
      <c r="D88" s="76"/>
      <c r="E88" s="76"/>
      <c r="F88" s="76" t="s">
        <v>44</v>
      </c>
      <c r="G88" s="76"/>
      <c r="H88" s="152" t="s">
        <v>136</v>
      </c>
      <c r="I88" s="76" t="s">
        <v>265</v>
      </c>
    </row>
    <row r="89" spans="1:9" x14ac:dyDescent="0.25">
      <c r="A89" s="76"/>
      <c r="B89" s="77"/>
      <c r="C89" s="77"/>
      <c r="D89" s="76"/>
      <c r="E89" s="76"/>
      <c r="F89" s="76"/>
      <c r="G89" s="76"/>
      <c r="H89" s="152" t="s">
        <v>132</v>
      </c>
      <c r="I89" s="76" t="s">
        <v>133</v>
      </c>
    </row>
    <row r="90" spans="1:9" x14ac:dyDescent="0.25">
      <c r="A90" s="76"/>
      <c r="B90" s="77"/>
      <c r="C90" s="77"/>
      <c r="D90" s="76"/>
      <c r="E90" s="76"/>
      <c r="F90" s="76"/>
      <c r="G90" s="76"/>
      <c r="H90" s="152" t="s">
        <v>134</v>
      </c>
      <c r="I90" s="76" t="s">
        <v>135</v>
      </c>
    </row>
    <row r="91" spans="1:9" x14ac:dyDescent="0.25">
      <c r="A91" s="76"/>
      <c r="B91" s="77"/>
      <c r="C91" s="77"/>
      <c r="D91" s="76"/>
      <c r="E91" s="76"/>
      <c r="F91" s="76"/>
      <c r="G91" s="76"/>
      <c r="H91" s="152" t="s">
        <v>137</v>
      </c>
      <c r="I91" s="76" t="s">
        <v>251</v>
      </c>
    </row>
    <row r="92" spans="1:9" x14ac:dyDescent="0.25">
      <c r="A92" s="76"/>
      <c r="B92" s="77"/>
      <c r="C92" s="77"/>
      <c r="D92" s="76"/>
      <c r="E92" s="76"/>
      <c r="F92" s="76"/>
      <c r="G92" s="76"/>
      <c r="H92" s="152" t="s">
        <v>138</v>
      </c>
      <c r="I92" s="76" t="s">
        <v>139</v>
      </c>
    </row>
    <row r="93" spans="1:9" x14ac:dyDescent="0.25">
      <c r="A93" s="76"/>
      <c r="B93" s="76"/>
      <c r="C93" s="76"/>
      <c r="D93" s="76"/>
      <c r="E93" s="76"/>
      <c r="F93" s="76"/>
      <c r="G93" s="76"/>
      <c r="H93" s="152"/>
      <c r="I93" s="76"/>
    </row>
    <row r="94" spans="1:9" x14ac:dyDescent="0.25">
      <c r="A94" s="76"/>
      <c r="B94" s="76"/>
      <c r="C94" s="76"/>
      <c r="D94" s="76"/>
      <c r="E94" s="76"/>
      <c r="F94" s="76" t="s">
        <v>172</v>
      </c>
      <c r="G94" s="76"/>
      <c r="H94" s="76" t="s">
        <v>173</v>
      </c>
      <c r="I94" s="76" t="s">
        <v>276</v>
      </c>
    </row>
    <row r="95" spans="1:9" x14ac:dyDescent="0.25">
      <c r="A95" s="76"/>
      <c r="B95" s="76"/>
      <c r="C95" s="76"/>
      <c r="D95" s="76"/>
      <c r="E95" s="76"/>
      <c r="F95" s="76"/>
      <c r="G95" s="76"/>
      <c r="H95" s="76" t="s">
        <v>174</v>
      </c>
      <c r="I95" s="76" t="s">
        <v>175</v>
      </c>
    </row>
    <row r="96" spans="1:9" x14ac:dyDescent="0.25">
      <c r="A96" s="76"/>
      <c r="B96" s="76"/>
      <c r="C96" s="76"/>
      <c r="D96" s="76"/>
      <c r="E96" s="76"/>
      <c r="F96" s="76"/>
      <c r="G96" s="76"/>
      <c r="H96" s="76"/>
      <c r="I96" s="76"/>
    </row>
    <row r="97" spans="1:9" x14ac:dyDescent="0.25">
      <c r="A97" s="76"/>
      <c r="B97" s="76"/>
      <c r="C97" s="76"/>
      <c r="D97" s="76"/>
      <c r="E97" s="76"/>
      <c r="F97" s="76" t="s">
        <v>178</v>
      </c>
      <c r="G97" s="76"/>
      <c r="H97" s="76" t="s">
        <v>179</v>
      </c>
      <c r="I97" s="76" t="s">
        <v>252</v>
      </c>
    </row>
    <row r="98" spans="1:9" x14ac:dyDescent="0.25">
      <c r="A98" s="76"/>
      <c r="B98" s="76"/>
      <c r="C98" s="76"/>
      <c r="D98" s="76"/>
      <c r="E98" s="76"/>
      <c r="F98" s="76"/>
      <c r="G98" s="76"/>
      <c r="H98" s="76"/>
      <c r="I98" s="76"/>
    </row>
    <row r="99" spans="1:9" x14ac:dyDescent="0.25">
      <c r="A99" s="157" t="s">
        <v>140</v>
      </c>
      <c r="B99" s="158"/>
      <c r="C99" s="158" t="s">
        <v>141</v>
      </c>
      <c r="D99" s="157"/>
      <c r="E99" s="157"/>
      <c r="F99" s="157"/>
      <c r="G99" s="157"/>
      <c r="H99" s="159"/>
      <c r="I99" s="157"/>
    </row>
    <row r="100" spans="1:9" x14ac:dyDescent="0.25">
      <c r="A100" s="160"/>
      <c r="B100" s="161"/>
      <c r="C100" s="161"/>
      <c r="D100" s="160"/>
      <c r="E100" s="160"/>
      <c r="F100" s="160"/>
      <c r="G100" s="160"/>
      <c r="H100" s="162"/>
      <c r="I100" s="160"/>
    </row>
    <row r="101" spans="1:9" x14ac:dyDescent="0.25">
      <c r="A101" s="76"/>
      <c r="B101" s="77"/>
      <c r="C101" s="77"/>
      <c r="D101" s="76"/>
      <c r="E101" s="76"/>
      <c r="F101" s="78" t="s">
        <v>277</v>
      </c>
      <c r="G101" s="78"/>
      <c r="H101" s="78" t="s">
        <v>278</v>
      </c>
      <c r="I101" s="78"/>
    </row>
    <row r="102" spans="1:9" x14ac:dyDescent="0.25">
      <c r="A102" s="76"/>
      <c r="B102" s="76"/>
      <c r="C102" s="76"/>
      <c r="D102" s="76"/>
      <c r="E102" s="76"/>
      <c r="F102" s="78" t="s">
        <v>142</v>
      </c>
      <c r="G102" s="78"/>
      <c r="H102" s="603" t="s">
        <v>279</v>
      </c>
      <c r="I102" s="604"/>
    </row>
    <row r="103" spans="1:9" x14ac:dyDescent="0.25">
      <c r="A103" s="76"/>
      <c r="B103" s="76"/>
      <c r="C103" s="76"/>
      <c r="D103" s="76"/>
      <c r="E103" s="76"/>
      <c r="F103" s="78" t="s">
        <v>238</v>
      </c>
      <c r="G103" s="78"/>
      <c r="H103" s="603" t="s">
        <v>280</v>
      </c>
      <c r="I103" s="604"/>
    </row>
    <row r="104" spans="1:9" x14ac:dyDescent="0.25">
      <c r="A104" s="76"/>
      <c r="B104" s="76"/>
      <c r="C104" s="76"/>
      <c r="D104" s="76"/>
      <c r="E104" s="76"/>
      <c r="F104" s="76"/>
      <c r="G104" s="76"/>
      <c r="H104" s="76"/>
      <c r="I104" s="76"/>
    </row>
    <row r="105" spans="1:9" x14ac:dyDescent="0.25">
      <c r="A105" s="153" t="s">
        <v>156</v>
      </c>
      <c r="B105" s="154">
        <v>0.52083333333333337</v>
      </c>
      <c r="C105" s="154">
        <v>6.25E-2</v>
      </c>
      <c r="D105" s="153" t="s">
        <v>357</v>
      </c>
      <c r="E105" s="153"/>
      <c r="F105" s="153"/>
      <c r="G105" s="155"/>
      <c r="H105" s="166"/>
      <c r="I105" s="155"/>
    </row>
    <row r="106" spans="1:9" x14ac:dyDescent="0.25">
      <c r="A106" s="76"/>
      <c r="B106" s="167"/>
      <c r="C106" s="167"/>
      <c r="D106" s="76"/>
      <c r="E106" s="76"/>
      <c r="F106" s="76"/>
      <c r="G106" s="76"/>
      <c r="H106" s="152"/>
      <c r="I106" s="76"/>
    </row>
    <row r="107" spans="1:9" x14ac:dyDescent="0.25">
      <c r="A107" s="76"/>
      <c r="B107" s="167"/>
      <c r="C107" s="167"/>
      <c r="D107" s="76"/>
      <c r="E107" s="76"/>
      <c r="F107" s="76" t="s">
        <v>281</v>
      </c>
      <c r="G107" s="76"/>
      <c r="H107" s="152"/>
      <c r="I107" s="76"/>
    </row>
    <row r="108" spans="1:9" x14ac:dyDescent="0.25">
      <c r="A108" s="76"/>
      <c r="B108" s="167"/>
      <c r="C108" s="167"/>
      <c r="D108" s="76"/>
      <c r="E108" s="76"/>
      <c r="F108" s="76"/>
      <c r="G108" s="76"/>
      <c r="H108" s="152"/>
      <c r="I108" s="76"/>
    </row>
    <row r="109" spans="1:9" x14ac:dyDescent="0.25">
      <c r="A109" s="153" t="s">
        <v>156</v>
      </c>
      <c r="B109" s="154">
        <v>6.25E-2</v>
      </c>
      <c r="C109" s="154">
        <v>0.11458333333333333</v>
      </c>
      <c r="D109" s="153" t="s">
        <v>356</v>
      </c>
      <c r="E109" s="153"/>
      <c r="F109" s="153"/>
      <c r="G109" s="155"/>
      <c r="H109" s="153" t="s">
        <v>126</v>
      </c>
      <c r="I109" s="153" t="s">
        <v>127</v>
      </c>
    </row>
    <row r="110" spans="1:9" x14ac:dyDescent="0.25">
      <c r="A110" s="76"/>
      <c r="B110" s="77"/>
      <c r="C110" s="77"/>
      <c r="D110" s="76"/>
      <c r="E110" s="76"/>
      <c r="F110" s="76"/>
      <c r="G110" s="76"/>
      <c r="H110" s="168" t="s">
        <v>236</v>
      </c>
      <c r="I110" s="76"/>
    </row>
    <row r="111" spans="1:9" x14ac:dyDescent="0.25">
      <c r="A111" s="157" t="s">
        <v>128</v>
      </c>
      <c r="B111" s="158"/>
      <c r="C111" s="158" t="s">
        <v>355</v>
      </c>
      <c r="D111" s="157"/>
      <c r="E111" s="157"/>
      <c r="F111" s="157"/>
      <c r="G111" s="157"/>
      <c r="H111" s="159"/>
      <c r="I111" s="157"/>
    </row>
    <row r="112" spans="1:9" x14ac:dyDescent="0.25">
      <c r="A112" s="76"/>
      <c r="B112" s="77"/>
      <c r="C112" s="77"/>
      <c r="D112" s="76"/>
      <c r="E112" s="76"/>
      <c r="F112" s="76"/>
      <c r="G112" s="76"/>
      <c r="H112" s="76"/>
      <c r="I112" s="76"/>
    </row>
    <row r="113" spans="1:9" x14ac:dyDescent="0.25">
      <c r="A113" s="76"/>
      <c r="B113" s="77"/>
      <c r="C113" s="77"/>
      <c r="D113" s="76"/>
      <c r="E113" s="76"/>
      <c r="F113" s="76" t="s">
        <v>188</v>
      </c>
      <c r="G113" s="76"/>
      <c r="H113" s="152" t="s">
        <v>189</v>
      </c>
      <c r="I113" s="76" t="s">
        <v>190</v>
      </c>
    </row>
    <row r="114" spans="1:9" x14ac:dyDescent="0.25">
      <c r="A114" s="76"/>
      <c r="B114" s="77"/>
      <c r="C114" s="77"/>
      <c r="D114" s="76"/>
      <c r="E114" s="76"/>
      <c r="F114" s="76"/>
      <c r="G114" s="76"/>
      <c r="H114" s="152" t="s">
        <v>191</v>
      </c>
      <c r="I114" s="76" t="s">
        <v>192</v>
      </c>
    </row>
    <row r="115" spans="1:9" x14ac:dyDescent="0.25">
      <c r="A115" s="76"/>
      <c r="B115" s="77"/>
      <c r="C115" s="77"/>
      <c r="D115" s="76"/>
      <c r="E115" s="76"/>
      <c r="F115" s="76"/>
      <c r="G115" s="76"/>
      <c r="H115" s="152"/>
      <c r="I115" s="76"/>
    </row>
    <row r="116" spans="1:9" x14ac:dyDescent="0.25">
      <c r="A116" s="76"/>
      <c r="B116" s="77"/>
      <c r="C116" s="77"/>
      <c r="D116" s="76"/>
      <c r="E116" s="76"/>
      <c r="F116" s="76" t="s">
        <v>193</v>
      </c>
      <c r="G116" s="76"/>
      <c r="H116" s="152" t="s">
        <v>194</v>
      </c>
      <c r="I116" s="76" t="s">
        <v>282</v>
      </c>
    </row>
    <row r="117" spans="1:9" x14ac:dyDescent="0.25">
      <c r="A117" s="76"/>
      <c r="B117" s="77"/>
      <c r="C117" s="77"/>
      <c r="D117" s="76"/>
      <c r="E117" s="76"/>
      <c r="F117" s="76"/>
      <c r="G117" s="76"/>
      <c r="H117" s="76" t="s">
        <v>195</v>
      </c>
      <c r="I117" s="76" t="s">
        <v>235</v>
      </c>
    </row>
    <row r="118" spans="1:9" x14ac:dyDescent="0.25">
      <c r="A118" s="76"/>
      <c r="B118" s="77"/>
      <c r="C118" s="77"/>
      <c r="D118" s="76"/>
      <c r="E118" s="76"/>
      <c r="F118" s="76"/>
      <c r="G118" s="76"/>
      <c r="H118" s="76"/>
      <c r="I118" s="76"/>
    </row>
    <row r="119" spans="1:9" x14ac:dyDescent="0.25">
      <c r="A119" s="76"/>
      <c r="B119" s="77"/>
      <c r="C119" s="77"/>
      <c r="D119" s="76"/>
      <c r="E119" s="76"/>
      <c r="F119" s="76" t="s">
        <v>199</v>
      </c>
      <c r="G119" s="76"/>
      <c r="H119" s="76" t="s">
        <v>200</v>
      </c>
      <c r="I119" s="76" t="s">
        <v>283</v>
      </c>
    </row>
    <row r="120" spans="1:9" x14ac:dyDescent="0.25">
      <c r="A120" s="76"/>
      <c r="B120" s="77"/>
      <c r="C120" s="77"/>
      <c r="D120" s="76"/>
      <c r="E120" s="76"/>
      <c r="F120" s="76"/>
      <c r="G120" s="76"/>
      <c r="H120" s="152" t="s">
        <v>201</v>
      </c>
      <c r="I120" s="76" t="s">
        <v>202</v>
      </c>
    </row>
    <row r="121" spans="1:9" x14ac:dyDescent="0.25">
      <c r="A121" s="76"/>
      <c r="B121" s="77"/>
      <c r="C121" s="77"/>
      <c r="D121" s="76"/>
      <c r="E121" s="76"/>
      <c r="F121" s="76"/>
      <c r="G121" s="76"/>
      <c r="H121" s="152" t="s">
        <v>203</v>
      </c>
      <c r="I121" s="76" t="s">
        <v>204</v>
      </c>
    </row>
    <row r="122" spans="1:9" x14ac:dyDescent="0.25">
      <c r="A122" s="76"/>
      <c r="B122" s="77"/>
      <c r="C122" s="77"/>
      <c r="D122" s="76"/>
      <c r="E122" s="76"/>
      <c r="F122" s="76"/>
      <c r="G122" s="76"/>
      <c r="H122" s="152" t="s">
        <v>205</v>
      </c>
      <c r="I122" s="76" t="s">
        <v>284</v>
      </c>
    </row>
    <row r="123" spans="1:9" x14ac:dyDescent="0.25">
      <c r="A123" s="76"/>
      <c r="B123" s="77"/>
      <c r="C123" s="77"/>
      <c r="D123" s="76"/>
      <c r="E123" s="76"/>
      <c r="F123" s="76"/>
      <c r="G123" s="76"/>
      <c r="H123" s="152"/>
      <c r="I123" s="76"/>
    </row>
    <row r="124" spans="1:9" x14ac:dyDescent="0.25">
      <c r="A124" s="76"/>
      <c r="B124" s="77"/>
      <c r="C124" s="77"/>
      <c r="D124" s="76"/>
      <c r="E124" s="76"/>
      <c r="F124" s="76" t="s">
        <v>176</v>
      </c>
      <c r="G124" s="76"/>
      <c r="H124" s="76" t="s">
        <v>177</v>
      </c>
      <c r="I124" s="76" t="s">
        <v>285</v>
      </c>
    </row>
    <row r="125" spans="1:9" x14ac:dyDescent="0.25">
      <c r="A125" s="76"/>
      <c r="B125" s="77"/>
      <c r="C125" s="77"/>
      <c r="D125" s="76"/>
      <c r="E125" s="76"/>
      <c r="F125" s="76"/>
      <c r="G125" s="76"/>
      <c r="H125" s="76" t="s">
        <v>174</v>
      </c>
      <c r="I125" s="76" t="s">
        <v>286</v>
      </c>
    </row>
    <row r="126" spans="1:9" x14ac:dyDescent="0.25">
      <c r="A126" s="76"/>
      <c r="B126" s="77"/>
      <c r="C126" s="77"/>
      <c r="D126" s="76"/>
      <c r="E126" s="76"/>
      <c r="F126" s="76"/>
      <c r="G126" s="76"/>
      <c r="H126" s="152"/>
      <c r="I126" s="76"/>
    </row>
    <row r="127" spans="1:9" x14ac:dyDescent="0.25">
      <c r="A127" s="157" t="s">
        <v>140</v>
      </c>
      <c r="B127" s="158"/>
      <c r="C127" s="158" t="s">
        <v>141</v>
      </c>
      <c r="D127" s="157"/>
      <c r="E127" s="157"/>
      <c r="F127" s="157"/>
      <c r="G127" s="157"/>
      <c r="H127" s="159"/>
      <c r="I127" s="157"/>
    </row>
    <row r="128" spans="1:9" x14ac:dyDescent="0.25">
      <c r="A128" s="160"/>
      <c r="B128" s="161"/>
      <c r="C128" s="161"/>
      <c r="D128" s="160"/>
      <c r="E128" s="160"/>
      <c r="F128" s="160"/>
      <c r="G128" s="160"/>
      <c r="H128" s="162"/>
      <c r="I128" s="160"/>
    </row>
    <row r="129" spans="1:9" x14ac:dyDescent="0.25">
      <c r="A129" s="76"/>
      <c r="B129" s="77"/>
      <c r="C129" s="77"/>
      <c r="D129" s="76"/>
      <c r="E129" s="76"/>
      <c r="F129" s="78" t="s">
        <v>287</v>
      </c>
      <c r="G129" s="78"/>
      <c r="H129" s="78" t="s">
        <v>288</v>
      </c>
      <c r="I129" s="78"/>
    </row>
    <row r="130" spans="1:9" x14ac:dyDescent="0.25">
      <c r="A130" s="76"/>
      <c r="B130" s="77"/>
      <c r="C130" s="77"/>
      <c r="D130" s="76"/>
      <c r="E130" s="76"/>
      <c r="F130" s="78" t="s">
        <v>291</v>
      </c>
      <c r="G130" s="78"/>
      <c r="H130" s="78" t="s">
        <v>292</v>
      </c>
      <c r="I130" s="78"/>
    </row>
    <row r="131" spans="1:9" x14ac:dyDescent="0.25">
      <c r="A131" s="76"/>
      <c r="B131" s="77"/>
      <c r="C131" s="77"/>
      <c r="D131" s="76"/>
      <c r="E131" s="76"/>
      <c r="F131" s="78" t="s">
        <v>290</v>
      </c>
      <c r="G131" s="78"/>
      <c r="H131" s="78" t="s">
        <v>289</v>
      </c>
      <c r="I131" s="78"/>
    </row>
    <row r="132" spans="1:9" x14ac:dyDescent="0.25">
      <c r="A132" s="76"/>
      <c r="B132" s="77"/>
      <c r="C132" s="77"/>
      <c r="D132" s="76"/>
      <c r="E132" s="76"/>
      <c r="F132" s="76"/>
      <c r="G132" s="76"/>
      <c r="H132" s="152"/>
      <c r="I132" s="76"/>
    </row>
    <row r="133" spans="1:9" x14ac:dyDescent="0.25">
      <c r="A133" s="153" t="s">
        <v>156</v>
      </c>
      <c r="B133" s="169">
        <v>0.125</v>
      </c>
      <c r="C133" s="169">
        <v>0.20833333333333334</v>
      </c>
      <c r="D133" s="153" t="s">
        <v>206</v>
      </c>
      <c r="E133" s="153"/>
      <c r="F133" s="153"/>
      <c r="G133" s="155"/>
      <c r="H133" s="155"/>
      <c r="I133" s="155"/>
    </row>
    <row r="134" spans="1:9" x14ac:dyDescent="0.25">
      <c r="A134" s="76"/>
      <c r="B134" s="77"/>
      <c r="C134" s="77"/>
      <c r="D134" s="76"/>
      <c r="E134" s="76"/>
      <c r="F134" s="76"/>
      <c r="G134" s="76"/>
      <c r="H134" s="76"/>
      <c r="I134" s="76"/>
    </row>
    <row r="135" spans="1:9" x14ac:dyDescent="0.25">
      <c r="A135" s="76"/>
      <c r="B135" s="77"/>
      <c r="C135" s="77"/>
      <c r="D135" s="76"/>
      <c r="E135" s="76"/>
      <c r="F135" s="603" t="s">
        <v>293</v>
      </c>
      <c r="G135" s="604"/>
      <c r="H135" s="604"/>
      <c r="I135" s="604"/>
    </row>
    <row r="136" spans="1:9" x14ac:dyDescent="0.25">
      <c r="A136" s="76"/>
      <c r="B136" s="77"/>
      <c r="C136" s="77"/>
      <c r="D136" s="76"/>
      <c r="E136" s="76"/>
      <c r="F136" s="603"/>
      <c r="G136" s="604"/>
      <c r="H136" s="604"/>
      <c r="I136" s="604"/>
    </row>
    <row r="137" spans="1:9" x14ac:dyDescent="0.25">
      <c r="A137" s="76"/>
      <c r="B137" s="77"/>
      <c r="C137" s="77"/>
      <c r="D137" s="76"/>
      <c r="E137" s="76"/>
      <c r="F137" s="604"/>
      <c r="G137" s="604"/>
      <c r="H137" s="604"/>
      <c r="I137" s="604"/>
    </row>
    <row r="138" spans="1:9" x14ac:dyDescent="0.25">
      <c r="A138" s="76"/>
      <c r="B138" s="77"/>
      <c r="C138" s="77"/>
      <c r="D138" s="76"/>
      <c r="E138" s="76"/>
      <c r="F138" s="604"/>
      <c r="G138" s="604"/>
      <c r="H138" s="604"/>
      <c r="I138" s="604"/>
    </row>
    <row r="140" spans="1:9" x14ac:dyDescent="0.25">
      <c r="F140" s="285" t="s">
        <v>557</v>
      </c>
      <c r="G140" s="285"/>
      <c r="H140" s="285" t="s">
        <v>559</v>
      </c>
      <c r="I140" s="285"/>
    </row>
    <row r="142" spans="1:9" x14ac:dyDescent="0.25">
      <c r="F142" s="285" t="s">
        <v>554</v>
      </c>
      <c r="G142" s="285"/>
      <c r="H142" s="285" t="s">
        <v>555</v>
      </c>
      <c r="I142" s="285" t="s">
        <v>556</v>
      </c>
    </row>
    <row r="143" spans="1:9" x14ac:dyDescent="0.25">
      <c r="I143" s="285"/>
    </row>
    <row r="144" spans="1:9" x14ac:dyDescent="0.25">
      <c r="I144" s="285"/>
    </row>
    <row r="145" spans="6:6" x14ac:dyDescent="0.25">
      <c r="F145" s="150" t="s">
        <v>558</v>
      </c>
    </row>
  </sheetData>
  <mergeCells count="14">
    <mergeCell ref="F135:I138"/>
    <mergeCell ref="H19:I19"/>
    <mergeCell ref="H103:I103"/>
    <mergeCell ref="H21:I21"/>
    <mergeCell ref="F27:F28"/>
    <mergeCell ref="H74:I74"/>
    <mergeCell ref="H47:I47"/>
    <mergeCell ref="H48:I48"/>
    <mergeCell ref="H46:I46"/>
    <mergeCell ref="H102:I102"/>
    <mergeCell ref="I27:I31"/>
    <mergeCell ref="D23:G23"/>
    <mergeCell ref="H73:I73"/>
    <mergeCell ref="H75:I75"/>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D798"/>
  <sheetViews>
    <sheetView tabSelected="1" zoomScale="90" zoomScaleNormal="90" workbookViewId="0">
      <selection activeCell="C51" sqref="C51:M92"/>
    </sheetView>
  </sheetViews>
  <sheetFormatPr defaultRowHeight="15" x14ac:dyDescent="0.25"/>
  <cols>
    <col min="1" max="2" width="1.7109375" customWidth="1"/>
    <col min="3" max="3" width="35.7109375" customWidth="1"/>
    <col min="4" max="4" width="0.85546875" customWidth="1"/>
    <col min="5" max="6" width="12.7109375" customWidth="1"/>
    <col min="7" max="7" width="14.140625" customWidth="1"/>
    <col min="8" max="12" width="12.7109375" customWidth="1"/>
    <col min="13" max="13" width="14.140625" customWidth="1"/>
    <col min="14" max="14" width="11.7109375" customWidth="1"/>
    <col min="15" max="16" width="14.7109375" style="1" customWidth="1"/>
    <col min="17" max="22" width="15.7109375" customWidth="1"/>
    <col min="23" max="23" width="11.5703125" customWidth="1"/>
    <col min="24" max="24" width="10.5703125" customWidth="1"/>
    <col min="25" max="25" width="11.7109375" customWidth="1"/>
    <col min="26" max="26" width="11.28515625" customWidth="1"/>
  </cols>
  <sheetData>
    <row r="1" spans="1:16" s="74" customFormat="1" ht="3.95" customHeight="1" x14ac:dyDescent="0.25">
      <c r="O1" s="33"/>
      <c r="P1" s="33"/>
    </row>
    <row r="2" spans="1:16" x14ac:dyDescent="0.25">
      <c r="A2" s="697" t="s">
        <v>731</v>
      </c>
      <c r="B2" s="698"/>
      <c r="C2" s="698"/>
      <c r="D2" s="698"/>
      <c r="E2" s="698"/>
      <c r="F2" s="698"/>
      <c r="G2" s="698"/>
      <c r="H2" s="698"/>
      <c r="I2" s="698"/>
      <c r="J2" s="698"/>
      <c r="K2" s="698"/>
      <c r="L2" s="698"/>
      <c r="M2" s="698"/>
    </row>
    <row r="3" spans="1:16" x14ac:dyDescent="0.25">
      <c r="A3" s="698"/>
      <c r="B3" s="698"/>
      <c r="C3" s="698"/>
      <c r="D3" s="698"/>
      <c r="E3" s="698"/>
      <c r="F3" s="698"/>
      <c r="G3" s="698"/>
      <c r="H3" s="698"/>
      <c r="I3" s="698"/>
      <c r="J3" s="698"/>
      <c r="K3" s="698"/>
      <c r="L3" s="698"/>
      <c r="M3" s="698"/>
    </row>
    <row r="4" spans="1:16" ht="5.0999999999999996" customHeight="1" x14ac:dyDescent="0.25"/>
    <row r="5" spans="1:16" x14ac:dyDescent="0.25">
      <c r="A5" s="292"/>
      <c r="B5" s="292"/>
      <c r="C5" s="292"/>
      <c r="D5" s="292"/>
      <c r="E5" s="292"/>
      <c r="F5" s="292"/>
      <c r="G5" s="292"/>
      <c r="H5" s="292"/>
      <c r="I5" s="292"/>
      <c r="J5" s="292"/>
      <c r="K5" s="292"/>
      <c r="L5" s="292"/>
      <c r="M5" s="292"/>
    </row>
    <row r="8" spans="1:16" ht="24.75" customHeight="1" x14ac:dyDescent="0.25"/>
    <row r="9" spans="1:16" s="74" customFormat="1" ht="3.95" customHeight="1" x14ac:dyDescent="0.25">
      <c r="O9" s="33"/>
      <c r="P9" s="33"/>
    </row>
    <row r="10" spans="1:16" ht="24" x14ac:dyDescent="0.25">
      <c r="A10" s="700"/>
      <c r="B10" s="701"/>
      <c r="C10" s="577" t="s">
        <v>630</v>
      </c>
      <c r="D10" s="577"/>
      <c r="E10" s="577"/>
      <c r="F10" s="577"/>
      <c r="G10" s="577"/>
      <c r="H10" s="577"/>
      <c r="I10" s="577"/>
      <c r="J10" s="577"/>
      <c r="K10" s="577"/>
      <c r="L10" s="577"/>
      <c r="M10" s="577"/>
    </row>
    <row r="11" spans="1:16" x14ac:dyDescent="0.25">
      <c r="A11" s="701"/>
      <c r="B11" s="701"/>
      <c r="C11" s="577"/>
      <c r="D11" s="577"/>
      <c r="E11" s="577"/>
      <c r="F11" s="577"/>
      <c r="G11" s="577"/>
      <c r="H11" s="577"/>
      <c r="I11" s="577"/>
      <c r="J11" s="577"/>
      <c r="K11" s="577"/>
      <c r="L11" s="577"/>
      <c r="M11" s="577"/>
    </row>
    <row r="12" spans="1:16" ht="5.0999999999999996" customHeight="1" x14ac:dyDescent="0.25"/>
    <row r="13" spans="1:16" x14ac:dyDescent="0.25">
      <c r="A13" s="292"/>
      <c r="B13" s="292"/>
      <c r="C13" s="292"/>
      <c r="D13" s="292"/>
      <c r="E13" s="292"/>
      <c r="F13" s="292"/>
      <c r="G13" s="292"/>
      <c r="H13" s="292"/>
      <c r="I13" s="292"/>
      <c r="J13" s="292"/>
      <c r="K13" s="292"/>
      <c r="L13" s="292"/>
      <c r="M13" s="292"/>
    </row>
    <row r="15" spans="1:16" x14ac:dyDescent="0.25">
      <c r="C15" s="17" t="s">
        <v>572</v>
      </c>
      <c r="D15" s="18"/>
      <c r="E15" s="19"/>
      <c r="F15" s="19"/>
      <c r="G15" s="19"/>
      <c r="H15" s="19"/>
      <c r="I15" s="19"/>
      <c r="J15" s="19"/>
      <c r="K15" s="19"/>
      <c r="L15" s="19"/>
      <c r="M15" s="19"/>
    </row>
    <row r="16" spans="1:16" x14ac:dyDescent="0.25">
      <c r="C16" s="712" t="s">
        <v>573</v>
      </c>
      <c r="D16" s="614"/>
      <c r="E16" s="614"/>
      <c r="F16" s="614"/>
      <c r="G16" s="614"/>
      <c r="H16" s="614"/>
      <c r="I16" s="614"/>
      <c r="J16" s="614"/>
      <c r="K16" s="614"/>
      <c r="L16" s="579"/>
      <c r="M16" s="579"/>
    </row>
    <row r="17" spans="3:13" x14ac:dyDescent="0.25">
      <c r="C17" s="614"/>
      <c r="D17" s="614"/>
      <c r="E17" s="614"/>
      <c r="F17" s="614"/>
      <c r="G17" s="614"/>
      <c r="H17" s="614"/>
      <c r="I17" s="614"/>
      <c r="J17" s="614"/>
      <c r="K17" s="614"/>
      <c r="L17" s="578"/>
      <c r="M17" s="578"/>
    </row>
    <row r="18" spans="3:13" x14ac:dyDescent="0.25">
      <c r="C18" s="330" t="s">
        <v>101</v>
      </c>
      <c r="D18" s="315"/>
      <c r="E18" s="315"/>
      <c r="F18" s="315"/>
      <c r="G18" s="315"/>
      <c r="H18" s="315"/>
      <c r="I18" s="315"/>
      <c r="J18" s="315"/>
      <c r="K18" s="315"/>
      <c r="L18" s="315"/>
      <c r="M18" s="315"/>
    </row>
    <row r="19" spans="3:13" x14ac:dyDescent="0.25">
      <c r="C19" s="316" t="s">
        <v>102</v>
      </c>
      <c r="D19" s="315"/>
      <c r="E19" s="315" t="s">
        <v>574</v>
      </c>
      <c r="F19" s="315"/>
      <c r="G19" s="315"/>
      <c r="H19" s="315"/>
      <c r="I19" s="315"/>
      <c r="J19" s="315"/>
      <c r="K19" s="315"/>
      <c r="L19" s="315"/>
      <c r="M19" s="315"/>
    </row>
    <row r="20" spans="3:13" x14ac:dyDescent="0.25">
      <c r="C20" s="316" t="s">
        <v>103</v>
      </c>
      <c r="D20" s="315"/>
      <c r="E20" s="315" t="s">
        <v>575</v>
      </c>
      <c r="F20" s="315"/>
      <c r="G20" s="315"/>
      <c r="H20" s="315"/>
      <c r="I20" s="315"/>
      <c r="J20" s="315"/>
      <c r="K20" s="315"/>
      <c r="L20" s="315"/>
      <c r="M20" s="315"/>
    </row>
    <row r="21" spans="3:13" x14ac:dyDescent="0.25">
      <c r="C21" s="316" t="s">
        <v>104</v>
      </c>
      <c r="D21" s="315"/>
      <c r="E21" s="315" t="s">
        <v>577</v>
      </c>
      <c r="F21" s="315"/>
      <c r="G21" s="315"/>
      <c r="H21" s="315"/>
      <c r="I21" s="315"/>
      <c r="J21" s="315"/>
      <c r="K21" s="315"/>
      <c r="L21" s="315"/>
      <c r="M21" s="315"/>
    </row>
    <row r="22" spans="3:13" x14ac:dyDescent="0.25">
      <c r="C22" s="330" t="s">
        <v>105</v>
      </c>
      <c r="D22" s="315"/>
      <c r="E22" s="315"/>
      <c r="F22" s="315"/>
      <c r="G22" s="315"/>
      <c r="H22" s="315"/>
      <c r="I22" s="315"/>
      <c r="J22" s="315"/>
      <c r="K22" s="315"/>
      <c r="L22" s="315"/>
      <c r="M22" s="315"/>
    </row>
    <row r="23" spans="3:13" x14ac:dyDescent="0.25">
      <c r="C23" s="316" t="s">
        <v>106</v>
      </c>
      <c r="D23" s="315"/>
      <c r="E23" s="315" t="s">
        <v>578</v>
      </c>
      <c r="F23" s="315"/>
      <c r="G23" s="315"/>
      <c r="H23" s="315"/>
      <c r="I23" s="315"/>
      <c r="J23" s="315"/>
      <c r="K23" s="315"/>
      <c r="L23" s="315"/>
      <c r="M23" s="315"/>
    </row>
    <row r="24" spans="3:13" x14ac:dyDescent="0.25">
      <c r="C24" s="316" t="s">
        <v>107</v>
      </c>
      <c r="D24" s="315"/>
      <c r="E24" s="315" t="s">
        <v>579</v>
      </c>
      <c r="F24" s="315"/>
      <c r="G24" s="315"/>
      <c r="H24" s="315"/>
      <c r="I24" s="315"/>
      <c r="J24" s="315"/>
      <c r="K24" s="315"/>
      <c r="L24" s="315"/>
      <c r="M24" s="315"/>
    </row>
    <row r="25" spans="3:13" x14ac:dyDescent="0.25">
      <c r="C25" s="330" t="s">
        <v>108</v>
      </c>
      <c r="D25" s="315"/>
      <c r="E25" s="315"/>
      <c r="F25" s="315"/>
      <c r="G25" s="315"/>
      <c r="H25" s="315"/>
      <c r="I25" s="315"/>
      <c r="J25" s="315"/>
      <c r="K25" s="315"/>
      <c r="L25" s="315"/>
      <c r="M25" s="315"/>
    </row>
    <row r="26" spans="3:13" x14ac:dyDescent="0.25">
      <c r="C26" s="316" t="s">
        <v>109</v>
      </c>
      <c r="D26" s="315"/>
      <c r="E26" s="315" t="s">
        <v>580</v>
      </c>
      <c r="F26" s="315"/>
      <c r="G26" s="315"/>
      <c r="H26" s="315"/>
      <c r="I26" s="315"/>
      <c r="J26" s="315"/>
      <c r="K26" s="315"/>
      <c r="L26" s="315"/>
      <c r="M26" s="315"/>
    </row>
    <row r="27" spans="3:13" x14ac:dyDescent="0.25">
      <c r="C27" s="316" t="s">
        <v>110</v>
      </c>
      <c r="D27" s="315"/>
      <c r="E27" s="315" t="s">
        <v>581</v>
      </c>
      <c r="F27" s="315"/>
      <c r="G27" s="315"/>
      <c r="H27" s="315"/>
      <c r="I27" s="315"/>
      <c r="J27" s="315"/>
      <c r="K27" s="315"/>
      <c r="L27" s="315"/>
      <c r="M27" s="315"/>
    </row>
    <row r="28" spans="3:13" x14ac:dyDescent="0.25">
      <c r="C28" s="316" t="s">
        <v>582</v>
      </c>
      <c r="D28" s="315"/>
      <c r="E28" s="315" t="s">
        <v>583</v>
      </c>
      <c r="F28" s="315"/>
      <c r="G28" s="315"/>
      <c r="H28" s="315"/>
      <c r="I28" s="315"/>
      <c r="J28" s="315"/>
      <c r="K28" s="315"/>
      <c r="L28" s="315"/>
      <c r="M28" s="315"/>
    </row>
    <row r="29" spans="3:13" x14ac:dyDescent="0.25">
      <c r="C29" s="330" t="s">
        <v>111</v>
      </c>
      <c r="D29" s="315"/>
      <c r="E29" s="315"/>
      <c r="F29" s="315"/>
      <c r="G29" s="315"/>
      <c r="H29" s="315"/>
      <c r="I29" s="315"/>
      <c r="J29" s="315"/>
      <c r="K29" s="315"/>
      <c r="L29" s="315"/>
      <c r="M29" s="315"/>
    </row>
    <row r="30" spans="3:13" x14ac:dyDescent="0.25">
      <c r="C30" s="316" t="s">
        <v>112</v>
      </c>
      <c r="D30" s="315"/>
      <c r="E30" s="315" t="s">
        <v>584</v>
      </c>
      <c r="F30" s="315"/>
      <c r="G30" s="315"/>
      <c r="H30" s="315"/>
      <c r="I30" s="315"/>
      <c r="J30" s="315"/>
      <c r="K30" s="315"/>
      <c r="L30" s="315"/>
      <c r="M30" s="315"/>
    </row>
    <row r="31" spans="3:13" x14ac:dyDescent="0.25">
      <c r="C31" s="316" t="s">
        <v>113</v>
      </c>
      <c r="D31" s="315"/>
      <c r="E31" s="315" t="s">
        <v>729</v>
      </c>
      <c r="F31" s="315"/>
      <c r="G31" s="315"/>
      <c r="H31" s="315"/>
      <c r="I31" s="315"/>
      <c r="J31" s="315"/>
      <c r="K31" s="315"/>
      <c r="L31" s="315"/>
      <c r="M31" s="315"/>
    </row>
    <row r="32" spans="3:13" x14ac:dyDescent="0.25">
      <c r="C32" s="330" t="s">
        <v>114</v>
      </c>
      <c r="D32" s="315"/>
      <c r="E32" s="315"/>
      <c r="F32" s="315"/>
      <c r="G32" s="315"/>
      <c r="H32" s="315"/>
      <c r="I32" s="315"/>
      <c r="J32" s="315"/>
      <c r="K32" s="315"/>
      <c r="L32" s="315"/>
      <c r="M32" s="315"/>
    </row>
    <row r="33" spans="3:13" x14ac:dyDescent="0.25">
      <c r="C33" s="316" t="s">
        <v>115</v>
      </c>
      <c r="D33" s="315"/>
      <c r="E33" s="315" t="s">
        <v>585</v>
      </c>
      <c r="F33" s="315"/>
      <c r="G33" s="315"/>
      <c r="H33" s="315"/>
      <c r="I33" s="315"/>
      <c r="J33" s="315"/>
      <c r="K33" s="315"/>
      <c r="L33" s="315"/>
      <c r="M33" s="315"/>
    </row>
    <row r="34" spans="3:13" x14ac:dyDescent="0.25">
      <c r="C34" s="316" t="s">
        <v>116</v>
      </c>
      <c r="D34" s="315"/>
      <c r="E34" s="315" t="s">
        <v>586</v>
      </c>
      <c r="F34" s="315"/>
      <c r="G34" s="315"/>
      <c r="H34" s="315"/>
      <c r="I34" s="315"/>
      <c r="J34" s="315"/>
      <c r="K34" s="315"/>
      <c r="L34" s="315"/>
      <c r="M34" s="315"/>
    </row>
    <row r="35" spans="3:13" x14ac:dyDescent="0.25">
      <c r="C35" s="316" t="s">
        <v>117</v>
      </c>
      <c r="D35" s="315"/>
      <c r="E35" s="315" t="s">
        <v>591</v>
      </c>
      <c r="F35" s="315"/>
      <c r="G35" s="315"/>
      <c r="H35" s="315"/>
      <c r="I35" s="315"/>
      <c r="J35" s="315"/>
      <c r="K35" s="315"/>
      <c r="L35" s="315"/>
      <c r="M35" s="315"/>
    </row>
    <row r="36" spans="3:13" x14ac:dyDescent="0.25">
      <c r="C36" s="330" t="s">
        <v>118</v>
      </c>
      <c r="D36" s="315"/>
      <c r="E36" s="315"/>
      <c r="F36" s="315"/>
      <c r="G36" s="315"/>
      <c r="H36" s="315"/>
      <c r="I36" s="315"/>
      <c r="J36" s="315"/>
      <c r="K36" s="315"/>
      <c r="L36" s="315"/>
      <c r="M36" s="315"/>
    </row>
    <row r="37" spans="3:13" x14ac:dyDescent="0.25">
      <c r="C37" s="316" t="s">
        <v>119</v>
      </c>
      <c r="D37" s="315"/>
      <c r="E37" s="315" t="s">
        <v>587</v>
      </c>
      <c r="F37" s="315"/>
      <c r="G37" s="315"/>
      <c r="H37" s="315"/>
      <c r="I37" s="315"/>
      <c r="J37" s="315"/>
      <c r="K37" s="315"/>
      <c r="L37" s="315"/>
      <c r="M37" s="315"/>
    </row>
    <row r="38" spans="3:13" x14ac:dyDescent="0.25">
      <c r="C38" s="316" t="s">
        <v>120</v>
      </c>
      <c r="D38" s="315"/>
      <c r="E38" s="315" t="s">
        <v>588</v>
      </c>
      <c r="F38" s="315"/>
      <c r="G38" s="315"/>
      <c r="H38" s="315"/>
      <c r="I38" s="315"/>
      <c r="J38" s="315"/>
      <c r="K38" s="315"/>
      <c r="L38" s="315"/>
      <c r="M38" s="315"/>
    </row>
    <row r="39" spans="3:13" x14ac:dyDescent="0.25">
      <c r="C39" s="316" t="s">
        <v>121</v>
      </c>
      <c r="D39" s="315"/>
      <c r="E39" s="315" t="s">
        <v>589</v>
      </c>
      <c r="F39" s="315"/>
      <c r="G39" s="315"/>
      <c r="H39" s="315"/>
      <c r="I39" s="315"/>
      <c r="J39" s="315"/>
      <c r="K39" s="315"/>
      <c r="L39" s="315"/>
      <c r="M39" s="315"/>
    </row>
    <row r="40" spans="3:13" x14ac:dyDescent="0.25">
      <c r="C40" s="316" t="s">
        <v>122</v>
      </c>
      <c r="D40" s="315"/>
      <c r="E40" s="315" t="s">
        <v>590</v>
      </c>
      <c r="F40" s="315"/>
      <c r="G40" s="315"/>
      <c r="H40" s="315"/>
      <c r="I40" s="315"/>
      <c r="J40" s="315"/>
      <c r="K40" s="315"/>
      <c r="L40" s="315"/>
      <c r="M40" s="315"/>
    </row>
    <row r="41" spans="3:13" x14ac:dyDescent="0.25">
      <c r="C41" s="330" t="s">
        <v>576</v>
      </c>
      <c r="D41" s="315"/>
      <c r="E41" s="315"/>
      <c r="F41" s="315"/>
      <c r="G41" s="315"/>
      <c r="H41" s="315"/>
      <c r="I41" s="315"/>
      <c r="J41" s="315"/>
      <c r="K41" s="315"/>
      <c r="L41" s="315"/>
      <c r="M41" s="315"/>
    </row>
    <row r="42" spans="3:13" x14ac:dyDescent="0.25">
      <c r="C42" s="316" t="s">
        <v>592</v>
      </c>
      <c r="D42" s="315"/>
      <c r="E42" s="315" t="s">
        <v>593</v>
      </c>
      <c r="F42" s="315"/>
      <c r="G42" s="315"/>
      <c r="H42" s="315"/>
      <c r="I42" s="315"/>
      <c r="J42" s="315"/>
      <c r="K42" s="315"/>
      <c r="L42" s="315"/>
      <c r="M42" s="315"/>
    </row>
    <row r="43" spans="3:13" x14ac:dyDescent="0.25">
      <c r="C43" s="316" t="s">
        <v>597</v>
      </c>
      <c r="D43" s="315"/>
      <c r="E43" s="315" t="s">
        <v>594</v>
      </c>
      <c r="F43" s="315"/>
      <c r="G43" s="315"/>
      <c r="H43" s="315"/>
      <c r="I43" s="315"/>
      <c r="J43" s="315"/>
      <c r="K43" s="315"/>
      <c r="L43" s="315"/>
      <c r="M43" s="315"/>
    </row>
    <row r="44" spans="3:13" x14ac:dyDescent="0.25">
      <c r="C44" s="316" t="s">
        <v>596</v>
      </c>
      <c r="D44" s="315"/>
      <c r="E44" s="315" t="s">
        <v>595</v>
      </c>
      <c r="F44" s="315"/>
      <c r="G44" s="315"/>
      <c r="H44" s="315"/>
      <c r="I44" s="315"/>
      <c r="J44" s="315"/>
      <c r="K44" s="315"/>
      <c r="L44" s="315"/>
      <c r="M44" s="315"/>
    </row>
    <row r="45" spans="3:13" x14ac:dyDescent="0.25">
      <c r="C45" s="316"/>
      <c r="D45" s="315"/>
      <c r="E45" s="315"/>
      <c r="F45" s="315"/>
      <c r="G45" s="315"/>
      <c r="H45" s="315"/>
      <c r="I45" s="315"/>
      <c r="J45" s="315"/>
      <c r="K45" s="315"/>
      <c r="L45" s="315"/>
      <c r="M45" s="315"/>
    </row>
    <row r="46" spans="3:13" x14ac:dyDescent="0.25">
      <c r="C46" s="316"/>
      <c r="D46" s="315"/>
      <c r="E46" s="315"/>
      <c r="F46" s="315"/>
      <c r="G46" s="315"/>
      <c r="H46" s="315"/>
      <c r="I46" s="315"/>
      <c r="J46" s="315"/>
      <c r="K46" s="315"/>
      <c r="L46" s="315"/>
      <c r="M46" s="315"/>
    </row>
    <row r="47" spans="3:13" x14ac:dyDescent="0.25">
      <c r="C47" s="316"/>
      <c r="D47" s="315"/>
      <c r="E47" s="315"/>
      <c r="F47" s="315"/>
      <c r="G47" s="315"/>
      <c r="H47" s="315"/>
      <c r="I47" s="315"/>
      <c r="J47" s="315"/>
      <c r="K47" s="315"/>
      <c r="L47" s="315"/>
      <c r="M47" s="315"/>
    </row>
    <row r="48" spans="3:13" x14ac:dyDescent="0.25">
      <c r="C48" s="316"/>
      <c r="D48" s="315"/>
      <c r="E48" s="315"/>
      <c r="F48" s="315"/>
      <c r="G48" s="315"/>
      <c r="H48" s="315"/>
      <c r="I48" s="315"/>
      <c r="J48" s="315"/>
      <c r="K48" s="315"/>
      <c r="L48" s="315"/>
      <c r="M48" s="315"/>
    </row>
    <row r="49" spans="1:16" x14ac:dyDescent="0.25">
      <c r="C49" s="316"/>
      <c r="D49" s="315"/>
      <c r="E49" s="315"/>
      <c r="F49" s="315"/>
      <c r="G49" s="315"/>
      <c r="H49" s="315"/>
      <c r="I49" s="315"/>
      <c r="J49" s="315"/>
      <c r="K49" s="315"/>
      <c r="L49" s="315"/>
      <c r="M49" s="315"/>
    </row>
    <row r="50" spans="1:16" x14ac:dyDescent="0.25">
      <c r="C50" s="699"/>
      <c r="D50" s="699"/>
      <c r="E50" s="699"/>
      <c r="F50" s="699"/>
      <c r="G50" s="699"/>
      <c r="H50" s="699"/>
      <c r="I50" s="699"/>
      <c r="J50" s="699"/>
      <c r="K50" s="699"/>
      <c r="L50" s="699"/>
      <c r="M50" s="699"/>
    </row>
    <row r="51" spans="1:16" x14ac:dyDescent="0.25">
      <c r="A51" s="305"/>
      <c r="B51" s="305"/>
      <c r="C51" s="613" t="s">
        <v>688</v>
      </c>
      <c r="D51" s="703"/>
      <c r="E51" s="703"/>
      <c r="F51" s="703"/>
      <c r="G51" s="703"/>
      <c r="H51" s="703"/>
      <c r="I51" s="703"/>
      <c r="J51" s="703"/>
      <c r="K51" s="394"/>
      <c r="L51" s="394"/>
      <c r="M51" s="394"/>
    </row>
    <row r="52" spans="1:16" x14ac:dyDescent="0.25">
      <c r="A52" s="305"/>
      <c r="B52" s="305"/>
      <c r="C52" s="703"/>
      <c r="D52" s="703"/>
      <c r="E52" s="703"/>
      <c r="F52" s="703"/>
      <c r="G52" s="703"/>
      <c r="H52" s="703"/>
      <c r="I52" s="703"/>
      <c r="J52" s="703"/>
      <c r="K52" s="394"/>
      <c r="L52" s="394"/>
      <c r="M52" s="394"/>
    </row>
    <row r="53" spans="1:16" x14ac:dyDescent="0.25">
      <c r="A53" s="71"/>
      <c r="B53" s="71"/>
      <c r="C53" s="71"/>
      <c r="D53" s="71"/>
      <c r="E53" s="71"/>
      <c r="F53" s="71"/>
      <c r="G53" s="71"/>
      <c r="H53" s="71"/>
      <c r="I53" s="71"/>
      <c r="J53" s="94"/>
      <c r="K53" s="3"/>
      <c r="L53" s="3"/>
      <c r="M53" s="3"/>
    </row>
    <row r="54" spans="1:16" x14ac:dyDescent="0.25">
      <c r="A54" s="94"/>
      <c r="B54" s="94"/>
      <c r="C54" s="304"/>
      <c r="D54" s="304"/>
      <c r="E54" s="304"/>
      <c r="F54" s="304"/>
      <c r="G54" s="304"/>
      <c r="H54" s="304"/>
      <c r="I54" s="304"/>
      <c r="J54" s="304"/>
      <c r="K54" s="324"/>
      <c r="L54" s="324"/>
      <c r="M54" s="324"/>
    </row>
    <row r="55" spans="1:16" x14ac:dyDescent="0.25">
      <c r="A55" s="71"/>
      <c r="B55" s="71"/>
      <c r="C55" s="71"/>
      <c r="D55" s="71"/>
      <c r="E55" s="71"/>
      <c r="F55" s="71"/>
      <c r="G55" s="71"/>
      <c r="H55" s="71"/>
      <c r="I55" s="71"/>
      <c r="J55" s="94"/>
      <c r="K55" s="3"/>
      <c r="L55" s="3"/>
      <c r="M55" s="3"/>
      <c r="O55"/>
      <c r="P55"/>
    </row>
    <row r="56" spans="1:16" x14ac:dyDescent="0.25">
      <c r="A56" s="71"/>
      <c r="B56" s="71"/>
      <c r="C56" s="306" t="s">
        <v>689</v>
      </c>
      <c r="D56" s="303"/>
      <c r="E56" s="303"/>
      <c r="F56" s="303"/>
      <c r="G56" s="303"/>
      <c r="H56" s="303"/>
      <c r="I56" s="303"/>
      <c r="J56" s="303"/>
      <c r="K56" s="311"/>
      <c r="L56" s="311"/>
      <c r="M56" s="311"/>
      <c r="O56"/>
      <c r="P56"/>
    </row>
    <row r="57" spans="1:16" x14ac:dyDescent="0.25">
      <c r="A57" s="71"/>
      <c r="B57" s="71"/>
      <c r="C57" s="71"/>
      <c r="D57" s="71"/>
      <c r="E57" s="71"/>
      <c r="F57" s="71"/>
      <c r="G57" s="71"/>
      <c r="H57" s="71"/>
      <c r="I57" s="71"/>
      <c r="J57" s="94"/>
      <c r="K57" s="3"/>
      <c r="L57" s="3"/>
      <c r="M57" s="3"/>
      <c r="O57"/>
      <c r="P57"/>
    </row>
    <row r="58" spans="1:16" x14ac:dyDescent="0.25">
      <c r="A58" s="71"/>
      <c r="B58" s="71"/>
      <c r="C58" s="95"/>
      <c r="D58" s="95"/>
      <c r="E58" s="750" t="s">
        <v>45</v>
      </c>
      <c r="F58" s="95"/>
      <c r="G58" s="750" t="s">
        <v>598</v>
      </c>
      <c r="H58" s="705" t="s">
        <v>599</v>
      </c>
      <c r="I58" s="750" t="s">
        <v>600</v>
      </c>
      <c r="J58" s="750" t="s">
        <v>601</v>
      </c>
      <c r="K58" s="95"/>
      <c r="L58" s="334"/>
      <c r="M58" s="334"/>
      <c r="O58"/>
      <c r="P58"/>
    </row>
    <row r="59" spans="1:16" x14ac:dyDescent="0.25">
      <c r="A59" s="71"/>
      <c r="B59" s="71"/>
      <c r="C59" s="95"/>
      <c r="D59" s="95"/>
      <c r="E59" s="750"/>
      <c r="F59" s="95"/>
      <c r="G59" s="750"/>
      <c r="H59" s="705"/>
      <c r="I59" s="750"/>
      <c r="J59" s="750"/>
      <c r="K59" s="95"/>
      <c r="L59" s="334"/>
      <c r="M59" s="334"/>
      <c r="O59"/>
      <c r="P59"/>
    </row>
    <row r="60" spans="1:16" x14ac:dyDescent="0.25">
      <c r="A60" s="71"/>
      <c r="B60" s="71"/>
      <c r="C60" s="95"/>
      <c r="D60" s="95"/>
      <c r="E60" s="611"/>
      <c r="F60" s="95"/>
      <c r="G60" s="611"/>
      <c r="H60" s="611"/>
      <c r="I60" s="611"/>
      <c r="J60" s="611"/>
      <c r="K60" s="95"/>
      <c r="L60" s="334"/>
      <c r="M60" s="334"/>
      <c r="O60"/>
      <c r="P60"/>
    </row>
    <row r="61" spans="1:16" x14ac:dyDescent="0.25">
      <c r="A61" s="71"/>
      <c r="B61" s="71"/>
      <c r="C61" s="71"/>
      <c r="D61" s="71"/>
      <c r="E61" s="71"/>
      <c r="F61" s="71"/>
      <c r="G61" s="71"/>
      <c r="H61" s="170"/>
      <c r="I61" s="71"/>
      <c r="J61" s="71"/>
      <c r="K61" s="94"/>
      <c r="L61" s="334"/>
      <c r="M61" s="334"/>
      <c r="O61"/>
      <c r="P61"/>
    </row>
    <row r="62" spans="1:16" x14ac:dyDescent="0.25">
      <c r="A62" s="71"/>
      <c r="B62" s="71"/>
      <c r="C62" s="71" t="s">
        <v>0</v>
      </c>
      <c r="D62" s="71"/>
      <c r="E62" s="339">
        <f>I62+G62+H62</f>
        <v>1300000</v>
      </c>
      <c r="F62" s="69"/>
      <c r="G62" s="338">
        <f>(H62+I62)*0.3</f>
        <v>300000</v>
      </c>
      <c r="H62" s="338">
        <v>750000</v>
      </c>
      <c r="I62" s="338">
        <v>250000</v>
      </c>
      <c r="J62" s="339">
        <f>H62+I62</f>
        <v>1000000</v>
      </c>
      <c r="K62" s="340"/>
      <c r="L62" s="334"/>
      <c r="M62" s="334"/>
      <c r="O62"/>
      <c r="P62"/>
    </row>
    <row r="63" spans="1:16" x14ac:dyDescent="0.25">
      <c r="A63" s="71"/>
      <c r="B63" s="71"/>
      <c r="C63" s="71" t="s">
        <v>1</v>
      </c>
      <c r="D63" s="71"/>
      <c r="E63" s="339">
        <f>I63+G63+H63</f>
        <v>5135000</v>
      </c>
      <c r="F63" s="69"/>
      <c r="G63" s="338">
        <f>(H63+I63)*0.3</f>
        <v>1185000</v>
      </c>
      <c r="H63" s="338">
        <v>750000</v>
      </c>
      <c r="I63" s="338">
        <v>3200000</v>
      </c>
      <c r="J63" s="339">
        <f>H63+I63</f>
        <v>3950000</v>
      </c>
      <c r="K63" s="340"/>
      <c r="L63" s="334"/>
      <c r="M63" s="334"/>
      <c r="O63"/>
      <c r="P63"/>
    </row>
    <row r="64" spans="1:16" x14ac:dyDescent="0.25">
      <c r="A64" s="71"/>
      <c r="B64" s="71"/>
      <c r="C64" s="71" t="s">
        <v>2</v>
      </c>
      <c r="D64" s="71"/>
      <c r="E64" s="339">
        <f>I64+G64+H64</f>
        <v>3770000</v>
      </c>
      <c r="F64" s="69"/>
      <c r="G64" s="338">
        <f>(H64+I64)*0.3</f>
        <v>870000</v>
      </c>
      <c r="H64" s="338">
        <v>500000</v>
      </c>
      <c r="I64" s="338">
        <v>2400000</v>
      </c>
      <c r="J64" s="339">
        <f>H64+I64</f>
        <v>2900000</v>
      </c>
      <c r="K64" s="340"/>
      <c r="M64" s="334"/>
      <c r="O64"/>
      <c r="P64"/>
    </row>
    <row r="65" spans="1:16" x14ac:dyDescent="0.25">
      <c r="A65" s="71"/>
      <c r="B65" s="71"/>
      <c r="C65" s="71" t="s">
        <v>3</v>
      </c>
      <c r="D65" s="71"/>
      <c r="E65" s="339">
        <f>I65+G65+H65</f>
        <v>1716000</v>
      </c>
      <c r="F65" s="69"/>
      <c r="G65" s="338">
        <f>(H65+I65)*0.3</f>
        <v>396000</v>
      </c>
      <c r="H65" s="338">
        <v>1000000</v>
      </c>
      <c r="I65" s="338">
        <f>920000-600000</f>
        <v>320000</v>
      </c>
      <c r="J65" s="339">
        <f>H65+I65</f>
        <v>1320000</v>
      </c>
      <c r="K65" s="340"/>
      <c r="M65" s="334"/>
      <c r="O65"/>
      <c r="P65"/>
    </row>
    <row r="66" spans="1:16" x14ac:dyDescent="0.25">
      <c r="A66" s="71"/>
      <c r="B66" s="71"/>
      <c r="C66" s="71"/>
      <c r="D66" s="71"/>
      <c r="E66" s="70"/>
      <c r="F66" s="69"/>
      <c r="G66" s="69"/>
      <c r="H66" s="69"/>
      <c r="I66" s="69"/>
      <c r="J66" s="70"/>
      <c r="K66" s="340"/>
      <c r="M66" s="334"/>
      <c r="O66"/>
      <c r="P66"/>
    </row>
    <row r="67" spans="1:16" x14ac:dyDescent="0.25">
      <c r="A67" s="71"/>
      <c r="B67" s="71"/>
      <c r="C67" s="71" t="s">
        <v>4</v>
      </c>
      <c r="D67" s="71"/>
      <c r="E67" s="339">
        <f>I67+G67+H67</f>
        <v>12480000</v>
      </c>
      <c r="F67" s="69"/>
      <c r="G67" s="338">
        <f>(H67+I67)*0.3</f>
        <v>2880000</v>
      </c>
      <c r="H67" s="338">
        <v>6000000</v>
      </c>
      <c r="I67" s="338">
        <v>3600000</v>
      </c>
      <c r="J67" s="339">
        <f>H67+I67</f>
        <v>9600000</v>
      </c>
      <c r="K67" s="340"/>
      <c r="M67" s="334"/>
      <c r="O67"/>
      <c r="P67"/>
    </row>
    <row r="68" spans="1:16" x14ac:dyDescent="0.25">
      <c r="A68" s="71"/>
      <c r="B68" s="71"/>
      <c r="C68" s="71" t="s">
        <v>5</v>
      </c>
      <c r="D68" s="71"/>
      <c r="E68" s="339">
        <f>I68+G68+H68</f>
        <v>2535000</v>
      </c>
      <c r="F68" s="69"/>
      <c r="G68" s="338">
        <f>(H68+I68)*0.3</f>
        <v>585000</v>
      </c>
      <c r="H68" s="338">
        <v>1200000</v>
      </c>
      <c r="I68" s="338">
        <v>750000</v>
      </c>
      <c r="J68" s="339">
        <f>H68+I68</f>
        <v>1950000</v>
      </c>
      <c r="K68" s="340"/>
      <c r="L68" s="334"/>
      <c r="M68" s="334"/>
      <c r="O68"/>
      <c r="P68"/>
    </row>
    <row r="69" spans="1:16" x14ac:dyDescent="0.25">
      <c r="A69" s="71"/>
      <c r="B69" s="71"/>
      <c r="C69" s="71" t="s">
        <v>6</v>
      </c>
      <c r="D69" s="71"/>
      <c r="E69" s="339">
        <f>I69+G69+H69</f>
        <v>2145000</v>
      </c>
      <c r="F69" s="69"/>
      <c r="G69" s="338">
        <f>(H69+I69)*0.3</f>
        <v>495000</v>
      </c>
      <c r="H69" s="338">
        <v>900000</v>
      </c>
      <c r="I69" s="338">
        <v>750000</v>
      </c>
      <c r="J69" s="339">
        <f>H69+I69</f>
        <v>1650000</v>
      </c>
      <c r="K69" s="340"/>
      <c r="L69" s="334"/>
      <c r="M69" s="334"/>
      <c r="O69"/>
      <c r="P69"/>
    </row>
    <row r="70" spans="1:16" x14ac:dyDescent="0.25">
      <c r="A70" s="71"/>
      <c r="B70" s="71"/>
      <c r="C70" s="71"/>
      <c r="D70" s="71"/>
      <c r="E70" s="69"/>
      <c r="F70" s="69"/>
      <c r="G70" s="69"/>
      <c r="H70" s="170"/>
      <c r="I70" s="69"/>
      <c r="J70" s="69"/>
      <c r="K70" s="340"/>
      <c r="L70" s="334"/>
      <c r="M70" s="334"/>
      <c r="O70"/>
      <c r="P70"/>
    </row>
    <row r="71" spans="1:16" x14ac:dyDescent="0.25">
      <c r="A71" s="71"/>
      <c r="B71" s="71"/>
      <c r="C71" s="341" t="s">
        <v>602</v>
      </c>
      <c r="D71" s="341"/>
      <c r="E71" s="342">
        <f>SUM(E62:E69)</f>
        <v>29081000</v>
      </c>
      <c r="F71" s="343"/>
      <c r="G71" s="342">
        <f>SUM(G62:G69)</f>
        <v>6711000</v>
      </c>
      <c r="H71" s="343">
        <f>SUM(H62:H69)</f>
        <v>11100000</v>
      </c>
      <c r="I71" s="343">
        <f>SUM(I62:I69)</f>
        <v>11270000</v>
      </c>
      <c r="J71" s="342">
        <f>SUM(J62:J69)</f>
        <v>22370000</v>
      </c>
      <c r="K71" s="344"/>
      <c r="L71" s="334"/>
      <c r="M71" s="334"/>
      <c r="O71"/>
      <c r="P71"/>
    </row>
    <row r="72" spans="1:16" x14ac:dyDescent="0.25">
      <c r="A72" s="71"/>
      <c r="B72" s="71"/>
      <c r="C72" s="71"/>
      <c r="D72" s="71"/>
      <c r="E72" s="71"/>
      <c r="F72" s="71"/>
      <c r="G72" s="71"/>
      <c r="H72" s="81"/>
      <c r="I72" s="71"/>
      <c r="J72" s="94"/>
      <c r="K72" s="3"/>
      <c r="L72" s="3"/>
      <c r="M72" s="3"/>
      <c r="O72"/>
      <c r="P72"/>
    </row>
    <row r="73" spans="1:16" x14ac:dyDescent="0.25">
      <c r="A73" s="71"/>
      <c r="B73" s="71"/>
      <c r="C73" s="306" t="s">
        <v>739</v>
      </c>
      <c r="D73" s="303"/>
      <c r="E73" s="303"/>
      <c r="F73" s="303"/>
      <c r="G73" s="303"/>
      <c r="H73" s="303"/>
      <c r="I73" s="303"/>
      <c r="J73" s="303"/>
      <c r="K73" s="311"/>
      <c r="L73" s="311"/>
      <c r="M73" s="311"/>
      <c r="O73"/>
      <c r="P73"/>
    </row>
    <row r="74" spans="1:16" ht="15" customHeight="1" x14ac:dyDescent="0.25">
      <c r="A74" s="71"/>
      <c r="B74" s="71"/>
      <c r="C74" s="71"/>
      <c r="D74" s="71"/>
      <c r="E74" s="750" t="s">
        <v>603</v>
      </c>
      <c r="F74" s="750" t="s">
        <v>604</v>
      </c>
      <c r="G74" s="71"/>
      <c r="H74" s="750" t="s">
        <v>7</v>
      </c>
      <c r="I74" s="753" t="s">
        <v>380</v>
      </c>
      <c r="J74" s="750" t="s">
        <v>20</v>
      </c>
      <c r="K74" s="94"/>
      <c r="L74" s="705" t="s">
        <v>605</v>
      </c>
      <c r="M74" s="385"/>
      <c r="N74" s="460"/>
      <c r="O74"/>
      <c r="P74"/>
    </row>
    <row r="75" spans="1:16" x14ac:dyDescent="0.25">
      <c r="A75" s="71"/>
      <c r="B75" s="71"/>
      <c r="C75" s="71"/>
      <c r="D75" s="71"/>
      <c r="E75" s="750"/>
      <c r="F75" s="750"/>
      <c r="G75" s="71"/>
      <c r="H75" s="750"/>
      <c r="I75" s="753"/>
      <c r="J75" s="750"/>
      <c r="K75" s="94"/>
      <c r="L75" s="705"/>
      <c r="M75" s="385"/>
      <c r="N75" s="461"/>
      <c r="O75"/>
      <c r="P75"/>
    </row>
    <row r="76" spans="1:16" x14ac:dyDescent="0.25">
      <c r="A76" s="71"/>
      <c r="B76" s="71"/>
      <c r="C76" s="71"/>
      <c r="D76" s="71"/>
      <c r="E76" s="611"/>
      <c r="F76" s="611"/>
      <c r="G76" s="71"/>
      <c r="H76" s="611"/>
      <c r="I76" s="754"/>
      <c r="J76" s="611"/>
      <c r="K76" s="94"/>
      <c r="L76" s="749"/>
      <c r="M76" s="391"/>
      <c r="N76" s="461"/>
      <c r="O76"/>
      <c r="P76"/>
    </row>
    <row r="77" spans="1:16" ht="15" customHeight="1" x14ac:dyDescent="0.25">
      <c r="A77" s="71"/>
      <c r="B77" s="71"/>
      <c r="C77" s="71" t="s">
        <v>8</v>
      </c>
      <c r="D77" s="71"/>
      <c r="E77" s="345">
        <v>2</v>
      </c>
      <c r="F77" s="345">
        <v>2000</v>
      </c>
      <c r="G77" s="71"/>
      <c r="H77" s="346">
        <f>IF(F77/E77&gt;0,F77/E77,0)</f>
        <v>1000</v>
      </c>
      <c r="I77" s="347">
        <v>10000</v>
      </c>
      <c r="J77" s="348">
        <f>H77-I77</f>
        <v>-9000</v>
      </c>
      <c r="K77" s="94"/>
      <c r="L77" s="339">
        <f>I62/E77</f>
        <v>125000</v>
      </c>
      <c r="M77" s="82"/>
      <c r="N77" s="148"/>
      <c r="O77"/>
      <c r="P77"/>
    </row>
    <row r="78" spans="1:16" x14ac:dyDescent="0.25">
      <c r="A78" s="71"/>
      <c r="B78" s="71"/>
      <c r="C78" s="71" t="s">
        <v>9</v>
      </c>
      <c r="D78" s="71"/>
      <c r="E78" s="345">
        <v>32</v>
      </c>
      <c r="F78" s="345">
        <v>1000</v>
      </c>
      <c r="G78" s="71"/>
      <c r="H78" s="346">
        <f>IF(F78/E78&gt;0,F78/E78,0)</f>
        <v>31.25</v>
      </c>
      <c r="I78" s="347">
        <v>240</v>
      </c>
      <c r="J78" s="348">
        <f>H78-I78</f>
        <v>-208.75</v>
      </c>
      <c r="K78" s="94"/>
      <c r="L78" s="339">
        <f>I63/E78</f>
        <v>100000</v>
      </c>
      <c r="M78" s="82"/>
      <c r="N78" s="148"/>
      <c r="O78"/>
      <c r="P78"/>
    </row>
    <row r="79" spans="1:16" x14ac:dyDescent="0.25">
      <c r="A79" s="71"/>
      <c r="B79" s="71"/>
      <c r="C79" s="71" t="s">
        <v>10</v>
      </c>
      <c r="D79" s="71"/>
      <c r="E79" s="345">
        <v>24</v>
      </c>
      <c r="F79" s="345">
        <v>600</v>
      </c>
      <c r="G79" s="71"/>
      <c r="H79" s="346">
        <f>IF(F79/E79&gt;0,F79/E79,0)</f>
        <v>25</v>
      </c>
      <c r="I79" s="347">
        <v>300</v>
      </c>
      <c r="J79" s="348">
        <f>H79-I79</f>
        <v>-275</v>
      </c>
      <c r="K79" s="94"/>
      <c r="L79" s="339">
        <f>I64/E79</f>
        <v>100000</v>
      </c>
      <c r="M79" s="82"/>
      <c r="N79" s="148"/>
      <c r="O79"/>
      <c r="P79"/>
    </row>
    <row r="80" spans="1:16" x14ac:dyDescent="0.25">
      <c r="A80" s="71"/>
      <c r="B80" s="71"/>
      <c r="C80" s="71" t="s">
        <v>11</v>
      </c>
      <c r="D80" s="71"/>
      <c r="E80" s="345">
        <v>4</v>
      </c>
      <c r="F80" s="345">
        <v>500</v>
      </c>
      <c r="G80" s="71"/>
      <c r="H80" s="346">
        <f>IF(F80/E80&gt;0,F80/E80,0)</f>
        <v>125</v>
      </c>
      <c r="I80" s="347">
        <v>400</v>
      </c>
      <c r="J80" s="348">
        <f>H80-I80</f>
        <v>-275</v>
      </c>
      <c r="K80" s="94"/>
      <c r="L80" s="339">
        <f>I65/E80</f>
        <v>80000</v>
      </c>
      <c r="M80" s="82"/>
      <c r="N80" s="148"/>
      <c r="O80"/>
      <c r="P80"/>
    </row>
    <row r="81" spans="1:16" x14ac:dyDescent="0.25">
      <c r="A81" s="71"/>
      <c r="B81" s="71"/>
      <c r="C81" s="71"/>
      <c r="D81" s="71"/>
      <c r="E81" s="349"/>
      <c r="F81" s="349"/>
      <c r="G81" s="71"/>
      <c r="H81" s="349"/>
      <c r="I81" s="350"/>
      <c r="J81" s="351"/>
      <c r="K81" s="94"/>
      <c r="L81" s="70"/>
      <c r="M81" s="70"/>
      <c r="N81" s="354"/>
      <c r="O81"/>
      <c r="P81"/>
    </row>
    <row r="82" spans="1:16" x14ac:dyDescent="0.25">
      <c r="A82" s="71"/>
      <c r="B82" s="71"/>
      <c r="C82" s="71"/>
      <c r="D82" s="71"/>
      <c r="E82" s="349"/>
      <c r="F82" s="349"/>
      <c r="G82" s="71"/>
      <c r="H82" s="349"/>
      <c r="I82" s="353"/>
      <c r="J82" s="351"/>
      <c r="K82" s="94"/>
      <c r="L82" s="70"/>
      <c r="M82" s="70"/>
      <c r="N82" s="354"/>
      <c r="O82"/>
      <c r="P82"/>
    </row>
    <row r="83" spans="1:16" x14ac:dyDescent="0.25">
      <c r="A83" s="71"/>
      <c r="B83" s="71"/>
      <c r="C83" s="71" t="s">
        <v>12</v>
      </c>
      <c r="D83" s="71"/>
      <c r="E83" s="345">
        <v>40</v>
      </c>
      <c r="F83" s="345">
        <v>3000</v>
      </c>
      <c r="G83" s="71"/>
      <c r="H83" s="346">
        <f>IF(F83/E83&gt;0,F83/E83,0)</f>
        <v>75</v>
      </c>
      <c r="I83" s="347">
        <v>500</v>
      </c>
      <c r="J83" s="348">
        <f>H83-I83</f>
        <v>-425</v>
      </c>
      <c r="K83" s="94"/>
      <c r="L83" s="339">
        <f>I67/E83</f>
        <v>90000</v>
      </c>
      <c r="M83" s="751"/>
      <c r="N83" s="148"/>
      <c r="O83"/>
      <c r="P83"/>
    </row>
    <row r="84" spans="1:16" x14ac:dyDescent="0.25">
      <c r="A84" s="71"/>
      <c r="B84" s="71"/>
      <c r="C84" s="71" t="s">
        <v>13</v>
      </c>
      <c r="D84" s="71"/>
      <c r="E84" s="345">
        <v>10</v>
      </c>
      <c r="F84" s="345">
        <v>3000</v>
      </c>
      <c r="G84" s="71"/>
      <c r="H84" s="346">
        <f>IF(F84/E84&gt;0,F84/E84,0)</f>
        <v>300</v>
      </c>
      <c r="I84" s="347">
        <v>1500</v>
      </c>
      <c r="J84" s="348">
        <f>H84-I84</f>
        <v>-1200</v>
      </c>
      <c r="K84" s="94"/>
      <c r="L84" s="339">
        <f>I68/E84</f>
        <v>75000</v>
      </c>
      <c r="M84" s="752"/>
      <c r="N84" s="148"/>
      <c r="O84"/>
      <c r="P84"/>
    </row>
    <row r="85" spans="1:16" x14ac:dyDescent="0.25">
      <c r="A85" s="71"/>
      <c r="B85" s="71"/>
      <c r="C85" s="71" t="s">
        <v>606</v>
      </c>
      <c r="D85" s="71"/>
      <c r="E85" s="345">
        <v>8</v>
      </c>
      <c r="F85" s="345">
        <v>300</v>
      </c>
      <c r="G85" s="71"/>
      <c r="H85" s="346">
        <f>IF(F85/E85&gt;0,F85/E85,0)</f>
        <v>37.5</v>
      </c>
      <c r="I85" s="347">
        <v>100</v>
      </c>
      <c r="J85" s="348">
        <f>H85-I85</f>
        <v>-62.5</v>
      </c>
      <c r="K85" s="94"/>
      <c r="L85" s="339">
        <f>I69/E85</f>
        <v>93750</v>
      </c>
      <c r="M85" s="392">
        <f>(F85/F83)*L85</f>
        <v>9375</v>
      </c>
      <c r="N85" s="148"/>
      <c r="O85"/>
      <c r="P85"/>
    </row>
    <row r="86" spans="1:16" x14ac:dyDescent="0.25">
      <c r="A86" s="71"/>
      <c r="B86" s="71"/>
      <c r="C86" s="71"/>
      <c r="D86" s="71"/>
      <c r="E86" s="334"/>
      <c r="F86" s="334"/>
      <c r="G86" s="71"/>
      <c r="H86" s="355"/>
      <c r="I86" s="71"/>
      <c r="J86" s="94"/>
      <c r="K86" s="334"/>
      <c r="L86" s="713" t="s">
        <v>690</v>
      </c>
      <c r="M86" s="352">
        <f>SUM(M83:M85)</f>
        <v>9375</v>
      </c>
      <c r="O86"/>
      <c r="P86"/>
    </row>
    <row r="87" spans="1:16" x14ac:dyDescent="0.25">
      <c r="A87" s="71"/>
      <c r="B87" s="71"/>
      <c r="C87" s="71"/>
      <c r="D87" s="71"/>
      <c r="E87" s="356">
        <f>SUM(E77:E85)</f>
        <v>120</v>
      </c>
      <c r="F87" s="357">
        <f>SUM(F77:F85)</f>
        <v>10400</v>
      </c>
      <c r="G87" s="71"/>
      <c r="H87" s="355"/>
      <c r="I87" s="71"/>
      <c r="J87" s="94"/>
      <c r="K87" s="334"/>
      <c r="L87" s="713"/>
      <c r="M87" s="334"/>
      <c r="O87"/>
      <c r="P87"/>
    </row>
    <row r="88" spans="1:16" x14ac:dyDescent="0.25">
      <c r="A88" s="71"/>
      <c r="B88" s="71"/>
      <c r="C88" s="71"/>
      <c r="D88" s="71"/>
      <c r="E88" s="334"/>
      <c r="F88" s="334"/>
      <c r="G88" s="71"/>
      <c r="H88" s="355"/>
      <c r="I88" s="71"/>
      <c r="J88" s="94"/>
      <c r="K88" s="334"/>
      <c r="L88" s="614"/>
      <c r="M88" s="334"/>
      <c r="O88"/>
      <c r="P88"/>
    </row>
    <row r="89" spans="1:16" x14ac:dyDescent="0.25">
      <c r="A89" s="71"/>
      <c r="B89" s="71"/>
      <c r="C89" s="71"/>
      <c r="D89" s="71"/>
      <c r="E89" s="383"/>
      <c r="F89" s="383"/>
      <c r="G89" s="71"/>
      <c r="H89" s="355"/>
      <c r="I89" s="71"/>
      <c r="J89" s="94"/>
      <c r="K89" s="383"/>
      <c r="L89" s="380"/>
      <c r="M89" s="383"/>
      <c r="O89"/>
      <c r="P89"/>
    </row>
    <row r="90" spans="1:16" x14ac:dyDescent="0.25">
      <c r="A90" s="71"/>
      <c r="B90" s="71"/>
      <c r="C90" s="713" t="s">
        <v>381</v>
      </c>
      <c r="D90" s="614"/>
      <c r="E90" s="614"/>
      <c r="F90" s="614"/>
      <c r="G90" s="614"/>
      <c r="H90" s="614"/>
      <c r="I90" s="614"/>
      <c r="J90" s="614"/>
      <c r="K90" s="614"/>
      <c r="L90" s="614"/>
      <c r="M90" s="614"/>
      <c r="O90"/>
      <c r="P90"/>
    </row>
    <row r="91" spans="1:16" x14ac:dyDescent="0.25">
      <c r="A91" s="71"/>
      <c r="B91" s="71"/>
      <c r="C91" s="614"/>
      <c r="D91" s="614"/>
      <c r="E91" s="614"/>
      <c r="F91" s="614"/>
      <c r="G91" s="614"/>
      <c r="H91" s="614"/>
      <c r="I91" s="614"/>
      <c r="J91" s="614"/>
      <c r="K91" s="614"/>
      <c r="L91" s="614"/>
      <c r="M91" s="614"/>
      <c r="O91"/>
      <c r="P91"/>
    </row>
    <row r="92" spans="1:16" x14ac:dyDescent="0.25">
      <c r="A92" s="71"/>
      <c r="B92" s="71"/>
      <c r="C92" s="713" t="s">
        <v>607</v>
      </c>
      <c r="D92" s="614"/>
      <c r="E92" s="614"/>
      <c r="F92" s="614"/>
      <c r="G92" s="614"/>
      <c r="H92" s="614"/>
      <c r="I92" s="614"/>
      <c r="J92" s="614"/>
      <c r="K92" s="614"/>
      <c r="L92" s="614"/>
      <c r="M92" s="614"/>
      <c r="O92"/>
      <c r="P92"/>
    </row>
    <row r="93" spans="1:16" x14ac:dyDescent="0.25">
      <c r="A93" s="71"/>
      <c r="B93" s="71"/>
      <c r="C93" s="462"/>
      <c r="D93" s="459"/>
      <c r="E93" s="459"/>
      <c r="F93" s="459"/>
      <c r="G93" s="459"/>
      <c r="H93" s="459"/>
      <c r="I93" s="459"/>
      <c r="J93" s="459"/>
      <c r="K93" s="459"/>
      <c r="L93" s="459"/>
      <c r="M93" s="459"/>
      <c r="O93"/>
      <c r="P93"/>
    </row>
    <row r="94" spans="1:16" x14ac:dyDescent="0.25">
      <c r="A94" s="71"/>
      <c r="B94" s="71"/>
      <c r="C94" s="462"/>
      <c r="D94" s="459"/>
      <c r="E94" s="459"/>
      <c r="F94" s="459"/>
      <c r="G94" s="459"/>
      <c r="H94" s="459"/>
      <c r="I94" s="459"/>
      <c r="J94" s="459"/>
      <c r="K94" s="459"/>
      <c r="L94" s="459"/>
      <c r="M94" s="459"/>
      <c r="O94"/>
      <c r="P94"/>
    </row>
    <row r="95" spans="1:16" x14ac:dyDescent="0.25">
      <c r="A95" s="71"/>
      <c r="B95" s="71"/>
      <c r="C95" s="462"/>
      <c r="D95" s="459"/>
      <c r="E95" s="459"/>
      <c r="F95" s="459"/>
      <c r="G95" s="459"/>
      <c r="H95" s="459"/>
      <c r="I95" s="459"/>
      <c r="J95" s="459"/>
      <c r="K95" s="459"/>
      <c r="L95" s="459"/>
      <c r="M95" s="459"/>
      <c r="O95"/>
      <c r="P95"/>
    </row>
    <row r="96" spans="1:16" x14ac:dyDescent="0.25">
      <c r="A96" s="71"/>
      <c r="B96" s="71"/>
      <c r="C96" s="462"/>
      <c r="D96" s="459"/>
      <c r="E96" s="459"/>
      <c r="F96" s="459"/>
      <c r="G96" s="459"/>
      <c r="H96" s="459"/>
      <c r="I96" s="459"/>
      <c r="J96" s="459"/>
      <c r="K96" s="459"/>
      <c r="L96" s="459"/>
      <c r="M96" s="459"/>
      <c r="O96"/>
      <c r="P96"/>
    </row>
    <row r="97" spans="1:17" x14ac:dyDescent="0.25">
      <c r="A97" s="71"/>
      <c r="B97" s="71"/>
      <c r="C97" s="462"/>
      <c r="D97" s="459"/>
      <c r="E97" s="459"/>
      <c r="F97" s="459"/>
      <c r="G97" s="459"/>
      <c r="H97" s="459"/>
      <c r="I97" s="459"/>
      <c r="J97" s="459"/>
      <c r="K97" s="459"/>
      <c r="L97" s="459"/>
      <c r="M97" s="459"/>
      <c r="O97"/>
      <c r="P97"/>
    </row>
    <row r="98" spans="1:17" x14ac:dyDescent="0.25">
      <c r="A98" s="71"/>
      <c r="B98" s="71"/>
      <c r="C98" s="462"/>
      <c r="D98" s="459"/>
      <c r="E98" s="459"/>
      <c r="F98" s="459"/>
      <c r="G98" s="459"/>
      <c r="H98" s="459"/>
      <c r="I98" s="459"/>
      <c r="J98" s="459"/>
      <c r="K98" s="459"/>
      <c r="L98" s="459"/>
      <c r="M98" s="459"/>
      <c r="O98"/>
      <c r="P98"/>
    </row>
    <row r="99" spans="1:17" x14ac:dyDescent="0.25">
      <c r="A99" s="71"/>
      <c r="B99" s="71"/>
      <c r="C99" s="337"/>
      <c r="D99" s="331"/>
      <c r="E99" s="331"/>
      <c r="F99" s="331"/>
      <c r="G99" s="331"/>
      <c r="H99" s="331"/>
      <c r="I99" s="331"/>
      <c r="J99" s="331"/>
      <c r="K99" s="331"/>
      <c r="L99" s="331"/>
      <c r="M99" s="331"/>
      <c r="O99"/>
      <c r="P99"/>
    </row>
    <row r="100" spans="1:17" x14ac:dyDescent="0.25">
      <c r="A100" s="305"/>
      <c r="B100" s="305"/>
      <c r="C100" s="613" t="s">
        <v>691</v>
      </c>
      <c r="D100" s="614"/>
      <c r="E100" s="614"/>
      <c r="F100" s="614"/>
      <c r="G100" s="614"/>
      <c r="H100" s="614"/>
      <c r="I100" s="614"/>
      <c r="J100" s="614"/>
      <c r="K100" s="614"/>
      <c r="L100" s="614"/>
      <c r="M100" s="614"/>
      <c r="O100"/>
      <c r="P100"/>
    </row>
    <row r="101" spans="1:17" x14ac:dyDescent="0.25">
      <c r="A101" s="305"/>
      <c r="B101" s="305"/>
      <c r="C101" s="614"/>
      <c r="D101" s="614"/>
      <c r="E101" s="614"/>
      <c r="F101" s="614"/>
      <c r="G101" s="614"/>
      <c r="H101" s="614"/>
      <c r="I101" s="614"/>
      <c r="J101" s="614"/>
      <c r="K101" s="614"/>
      <c r="L101" s="614"/>
      <c r="M101" s="614"/>
      <c r="O101"/>
      <c r="P101"/>
    </row>
    <row r="102" spans="1:17" x14ac:dyDescent="0.25">
      <c r="A102" s="94"/>
      <c r="B102" s="94"/>
      <c r="C102" s="331"/>
      <c r="D102" s="331"/>
      <c r="E102" s="331"/>
      <c r="F102" s="331"/>
      <c r="G102" s="331"/>
      <c r="H102" s="331"/>
      <c r="I102" s="331"/>
      <c r="J102" s="331"/>
      <c r="K102" s="331"/>
      <c r="L102" s="331"/>
      <c r="M102" s="331"/>
      <c r="O102"/>
      <c r="P102"/>
    </row>
    <row r="103" spans="1:17" x14ac:dyDescent="0.25">
      <c r="A103" s="304"/>
      <c r="B103" s="304"/>
      <c r="C103" s="304"/>
      <c r="D103" s="304"/>
      <c r="E103" s="304"/>
      <c r="F103" s="304"/>
      <c r="G103" s="304"/>
      <c r="H103" s="304"/>
      <c r="I103" s="304"/>
      <c r="J103" s="304"/>
      <c r="K103" s="324"/>
      <c r="L103" s="324"/>
      <c r="M103" s="324"/>
      <c r="O103"/>
      <c r="P103"/>
    </row>
    <row r="104" spans="1:17" x14ac:dyDescent="0.25">
      <c r="A104" s="146"/>
      <c r="B104" s="146"/>
      <c r="C104" s="146"/>
      <c r="D104" s="146"/>
      <c r="E104" s="146"/>
      <c r="F104" s="146"/>
      <c r="G104" s="146"/>
      <c r="H104" s="146"/>
      <c r="I104" s="146"/>
      <c r="J104" s="146"/>
      <c r="K104" s="73"/>
      <c r="L104" s="73"/>
      <c r="M104" s="73"/>
      <c r="O104"/>
      <c r="P104"/>
    </row>
    <row r="105" spans="1:17" x14ac:dyDescent="0.25">
      <c r="A105" s="94"/>
      <c r="B105" s="334"/>
      <c r="C105" s="306" t="s">
        <v>692</v>
      </c>
      <c r="D105" s="303"/>
      <c r="E105" s="303"/>
      <c r="F105" s="303"/>
      <c r="G105" s="303"/>
      <c r="H105" s="303"/>
      <c r="I105" s="303"/>
      <c r="J105" s="303"/>
      <c r="K105" s="358"/>
      <c r="L105" s="358"/>
      <c r="M105" s="358"/>
      <c r="O105"/>
      <c r="P105"/>
    </row>
    <row r="106" spans="1:17" x14ac:dyDescent="0.25">
      <c r="A106" s="71"/>
      <c r="B106" s="71"/>
      <c r="C106" s="3"/>
      <c r="D106" s="3"/>
      <c r="E106" s="3"/>
      <c r="F106" s="3"/>
      <c r="G106" s="3"/>
      <c r="H106" s="3"/>
      <c r="I106" s="71"/>
      <c r="J106" s="94"/>
      <c r="K106" s="3"/>
      <c r="L106" s="3"/>
      <c r="M106" s="3"/>
      <c r="O106"/>
      <c r="P106"/>
    </row>
    <row r="107" spans="1:17" ht="24" x14ac:dyDescent="0.25">
      <c r="A107" s="71"/>
      <c r="B107" s="71"/>
      <c r="C107" s="3" t="s">
        <v>18</v>
      </c>
      <c r="D107" s="3"/>
      <c r="E107" s="359">
        <v>350000</v>
      </c>
      <c r="F107" s="3"/>
      <c r="G107" s="332" t="s">
        <v>608</v>
      </c>
      <c r="H107" s="360">
        <f>G116*E107</f>
        <v>175000000</v>
      </c>
      <c r="I107" s="334"/>
      <c r="J107" s="332" t="s">
        <v>735</v>
      </c>
      <c r="K107" s="327">
        <f>H107/E107</f>
        <v>500</v>
      </c>
      <c r="L107" s="370"/>
      <c r="M107" s="3"/>
      <c r="O107"/>
      <c r="P107"/>
    </row>
    <row r="108" spans="1:17" x14ac:dyDescent="0.25">
      <c r="A108" s="94"/>
      <c r="B108" s="94"/>
      <c r="C108" s="4"/>
      <c r="D108" s="4"/>
      <c r="E108" s="23"/>
      <c r="F108" s="4"/>
      <c r="G108" s="333"/>
      <c r="H108" s="71"/>
      <c r="I108" s="361"/>
      <c r="J108" s="94"/>
      <c r="K108" s="81"/>
      <c r="L108" s="81"/>
      <c r="M108" s="4"/>
      <c r="O108"/>
      <c r="P108"/>
    </row>
    <row r="109" spans="1:17" x14ac:dyDescent="0.25">
      <c r="A109" s="94"/>
      <c r="B109" s="94"/>
      <c r="C109" s="4"/>
      <c r="D109" s="4"/>
      <c r="E109" s="705" t="s">
        <v>14</v>
      </c>
      <c r="F109" s="3"/>
      <c r="G109" s="705" t="s">
        <v>15</v>
      </c>
      <c r="H109" s="3"/>
      <c r="I109" s="705" t="s">
        <v>609</v>
      </c>
      <c r="J109" s="4"/>
      <c r="K109" s="705" t="s">
        <v>610</v>
      </c>
      <c r="L109" s="596"/>
      <c r="M109" s="705" t="s">
        <v>617</v>
      </c>
      <c r="O109"/>
      <c r="P109"/>
    </row>
    <row r="110" spans="1:17" x14ac:dyDescent="0.25">
      <c r="A110" s="94"/>
      <c r="B110" s="94"/>
      <c r="C110" s="4"/>
      <c r="D110" s="4"/>
      <c r="E110" s="705"/>
      <c r="F110" s="3"/>
      <c r="G110" s="705"/>
      <c r="H110" s="3"/>
      <c r="I110" s="705"/>
      <c r="J110" s="4"/>
      <c r="K110" s="705"/>
      <c r="L110" s="596"/>
      <c r="M110" s="705"/>
      <c r="O110"/>
      <c r="P110"/>
    </row>
    <row r="111" spans="1:17" x14ac:dyDescent="0.25">
      <c r="A111" s="94"/>
      <c r="B111" s="94"/>
      <c r="C111" s="4"/>
      <c r="D111" s="4"/>
      <c r="E111" s="611"/>
      <c r="F111" s="4"/>
      <c r="G111" s="611"/>
      <c r="H111" s="3"/>
      <c r="I111" s="611"/>
      <c r="J111" s="94"/>
      <c r="K111" s="611"/>
      <c r="L111" s="593"/>
      <c r="M111" s="611"/>
      <c r="O111"/>
      <c r="Q111" s="1"/>
    </row>
    <row r="112" spans="1:17" x14ac:dyDescent="0.25">
      <c r="A112" s="71"/>
      <c r="B112" s="71"/>
      <c r="C112" s="71"/>
      <c r="D112" s="71"/>
      <c r="E112" s="71"/>
      <c r="F112" s="71"/>
      <c r="G112" s="71"/>
      <c r="H112" s="3"/>
      <c r="I112" s="71"/>
      <c r="J112" s="94"/>
      <c r="K112" s="3"/>
      <c r="L112" s="3"/>
      <c r="M112" s="4"/>
      <c r="O112"/>
      <c r="Q112" s="1"/>
    </row>
    <row r="113" spans="1:17" x14ac:dyDescent="0.25">
      <c r="A113" s="71"/>
      <c r="B113" s="71"/>
      <c r="C113" s="71" t="s">
        <v>0</v>
      </c>
      <c r="D113" s="71"/>
      <c r="E113" s="362">
        <f>J62</f>
        <v>1000000</v>
      </c>
      <c r="F113" s="71"/>
      <c r="G113" s="363">
        <f>F77</f>
        <v>2000</v>
      </c>
      <c r="H113" s="4"/>
      <c r="I113" s="325">
        <f>E113/G113</f>
        <v>500</v>
      </c>
      <c r="J113" s="94"/>
      <c r="K113" s="326">
        <f>I113/E$107</f>
        <v>1.4285714285714286E-3</v>
      </c>
      <c r="L113" s="26"/>
      <c r="M113" s="364">
        <f>E113/H$107</f>
        <v>5.7142857142857143E-3</v>
      </c>
      <c r="O113"/>
      <c r="Q113" s="1"/>
    </row>
    <row r="114" spans="1:17" x14ac:dyDescent="0.25">
      <c r="A114" s="71"/>
      <c r="B114" s="71"/>
      <c r="C114" s="71" t="s">
        <v>1</v>
      </c>
      <c r="D114" s="71"/>
      <c r="E114" s="362">
        <f>J63</f>
        <v>3950000</v>
      </c>
      <c r="F114" s="71"/>
      <c r="G114" s="363">
        <f>F78</f>
        <v>1000</v>
      </c>
      <c r="H114" s="4"/>
      <c r="I114" s="325">
        <f>E114/G114</f>
        <v>3950</v>
      </c>
      <c r="J114" s="94"/>
      <c r="K114" s="326">
        <f>I114/E$107</f>
        <v>1.1285714285714286E-2</v>
      </c>
      <c r="L114" s="26"/>
      <c r="M114" s="364">
        <f>E114/H$107</f>
        <v>2.2571428571428572E-2</v>
      </c>
      <c r="O114"/>
      <c r="Q114" s="1"/>
    </row>
    <row r="115" spans="1:17" x14ac:dyDescent="0.25">
      <c r="A115" s="71"/>
      <c r="B115" s="71"/>
      <c r="C115" s="71" t="s">
        <v>2</v>
      </c>
      <c r="D115" s="71"/>
      <c r="E115" s="362">
        <f>J64</f>
        <v>2900000</v>
      </c>
      <c r="F115" s="71"/>
      <c r="G115" s="363">
        <f>F79</f>
        <v>600</v>
      </c>
      <c r="H115" s="81"/>
      <c r="I115" s="325">
        <f>E115/G115</f>
        <v>4833.333333333333</v>
      </c>
      <c r="J115" s="94"/>
      <c r="K115" s="326">
        <f>I115/E$107</f>
        <v>1.3809523809523808E-2</v>
      </c>
      <c r="L115" s="26"/>
      <c r="M115" s="364">
        <f>E115/H$107</f>
        <v>1.657142857142857E-2</v>
      </c>
      <c r="O115"/>
      <c r="Q115" s="1"/>
    </row>
    <row r="116" spans="1:17" x14ac:dyDescent="0.25">
      <c r="A116" s="71"/>
      <c r="B116" s="71"/>
      <c r="C116" s="71" t="s">
        <v>3</v>
      </c>
      <c r="D116" s="71"/>
      <c r="E116" s="362">
        <f>J65</f>
        <v>1320000</v>
      </c>
      <c r="F116" s="71"/>
      <c r="G116" s="363">
        <f>F80</f>
        <v>500</v>
      </c>
      <c r="H116" s="81"/>
      <c r="I116" s="325">
        <f>E116/G116</f>
        <v>2640</v>
      </c>
      <c r="J116" s="94"/>
      <c r="K116" s="326">
        <f>I116/E$107</f>
        <v>7.5428571428571428E-3</v>
      </c>
      <c r="L116" s="26"/>
      <c r="M116" s="364">
        <f>E116/H$107</f>
        <v>7.5428571428571428E-3</v>
      </c>
      <c r="O116"/>
      <c r="Q116" s="1"/>
    </row>
    <row r="117" spans="1:17" x14ac:dyDescent="0.25">
      <c r="A117" s="71"/>
      <c r="B117" s="71"/>
      <c r="C117" s="71"/>
      <c r="D117" s="71"/>
      <c r="E117" s="365"/>
      <c r="F117" s="94"/>
      <c r="G117" s="149"/>
      <c r="H117" s="151"/>
      <c r="I117" s="82"/>
      <c r="J117" s="94"/>
      <c r="K117" s="27"/>
      <c r="L117" s="27"/>
    </row>
    <row r="118" spans="1:17" x14ac:dyDescent="0.25">
      <c r="A118" s="94"/>
      <c r="B118" s="94"/>
      <c r="C118" s="143" t="s">
        <v>41</v>
      </c>
      <c r="D118" s="143"/>
      <c r="E118" s="366">
        <f>SUM(E113:E116)</f>
        <v>9170000</v>
      </c>
      <c r="F118" s="143"/>
      <c r="G118" s="323"/>
      <c r="H118" s="336"/>
      <c r="I118" s="367">
        <f>SUM(I113:I116)</f>
        <v>11923.333333333332</v>
      </c>
      <c r="J118" s="143"/>
      <c r="K118" s="368">
        <f>SUM(K113:K116)</f>
        <v>3.4066666666666662E-2</v>
      </c>
      <c r="L118" s="368"/>
    </row>
    <row r="119" spans="1:17" x14ac:dyDescent="0.25">
      <c r="A119" s="94"/>
      <c r="B119" s="94"/>
      <c r="C119" s="95"/>
      <c r="D119" s="95"/>
      <c r="E119" s="365"/>
      <c r="F119" s="95"/>
      <c r="G119" s="81"/>
      <c r="H119" s="151"/>
      <c r="I119" s="82"/>
      <c r="J119" s="95"/>
      <c r="K119" s="27"/>
      <c r="L119" s="27"/>
      <c r="M119" s="27"/>
    </row>
    <row r="120" spans="1:17" x14ac:dyDescent="0.25">
      <c r="A120" s="94"/>
      <c r="B120" s="94"/>
      <c r="C120" s="95"/>
      <c r="D120" s="95"/>
      <c r="E120" s="702" t="s">
        <v>611</v>
      </c>
      <c r="F120" s="703"/>
      <c r="G120" s="703"/>
      <c r="H120" s="703"/>
      <c r="I120" s="703"/>
      <c r="J120" s="703"/>
      <c r="K120" s="703"/>
      <c r="L120" s="703"/>
      <c r="M120" s="703"/>
    </row>
    <row r="121" spans="1:17" x14ac:dyDescent="0.25">
      <c r="A121" s="94"/>
      <c r="B121" s="94"/>
      <c r="C121" s="95"/>
      <c r="D121" s="95"/>
      <c r="E121" s="702"/>
      <c r="F121" s="703"/>
      <c r="G121" s="703"/>
      <c r="H121" s="703"/>
      <c r="I121" s="703"/>
      <c r="J121" s="703"/>
      <c r="K121" s="703"/>
      <c r="L121" s="703"/>
      <c r="M121" s="703"/>
    </row>
    <row r="122" spans="1:17" x14ac:dyDescent="0.25">
      <c r="A122" s="94"/>
      <c r="B122" s="94"/>
      <c r="C122" s="95"/>
      <c r="D122" s="95"/>
      <c r="E122" s="702"/>
      <c r="F122" s="703"/>
      <c r="G122" s="703"/>
      <c r="H122" s="703"/>
      <c r="I122" s="703"/>
      <c r="J122" s="703"/>
      <c r="K122" s="703"/>
      <c r="L122" s="703"/>
      <c r="M122" s="703"/>
    </row>
    <row r="123" spans="1:17" x14ac:dyDescent="0.25">
      <c r="A123" s="94"/>
      <c r="B123" s="94"/>
      <c r="C123" s="95"/>
      <c r="D123" s="95"/>
      <c r="E123" s="703"/>
      <c r="F123" s="703"/>
      <c r="G123" s="703"/>
      <c r="H123" s="703"/>
      <c r="I123" s="703"/>
      <c r="J123" s="703"/>
      <c r="K123" s="703"/>
      <c r="L123" s="703"/>
      <c r="M123" s="703"/>
    </row>
    <row r="124" spans="1:17" x14ac:dyDescent="0.25">
      <c r="A124" s="94"/>
      <c r="B124" s="94"/>
      <c r="C124" s="95"/>
      <c r="D124" s="95"/>
      <c r="E124" s="703"/>
      <c r="F124" s="703"/>
      <c r="G124" s="703"/>
      <c r="H124" s="703"/>
      <c r="I124" s="703"/>
      <c r="J124" s="703"/>
      <c r="K124" s="703"/>
      <c r="L124" s="703"/>
      <c r="M124" s="703"/>
    </row>
    <row r="125" spans="1:17" x14ac:dyDescent="0.25">
      <c r="A125" s="94"/>
      <c r="B125" s="94"/>
      <c r="C125" s="94"/>
      <c r="D125" s="94"/>
      <c r="E125" s="95"/>
      <c r="F125" s="94"/>
      <c r="G125" s="81"/>
      <c r="H125" s="4"/>
      <c r="I125" s="4"/>
      <c r="J125" s="94"/>
      <c r="K125" s="25"/>
      <c r="L125" s="25"/>
      <c r="M125" s="25"/>
    </row>
    <row r="126" spans="1:17" x14ac:dyDescent="0.25">
      <c r="A126" s="94"/>
      <c r="B126" s="94"/>
      <c r="C126" s="94"/>
      <c r="D126" s="94"/>
      <c r="E126" s="95"/>
      <c r="F126" s="94"/>
      <c r="G126" s="81"/>
      <c r="H126" s="4"/>
      <c r="I126" s="4"/>
      <c r="J126" s="94"/>
      <c r="K126" s="25"/>
      <c r="L126" s="25"/>
      <c r="M126" s="25"/>
    </row>
    <row r="127" spans="1:17" x14ac:dyDescent="0.25">
      <c r="A127" s="94"/>
      <c r="B127" s="94"/>
      <c r="C127" s="94"/>
      <c r="D127" s="94"/>
      <c r="E127" s="95"/>
      <c r="F127" s="94"/>
      <c r="G127" s="81"/>
      <c r="H127" s="4"/>
      <c r="I127" s="4"/>
      <c r="J127" s="94"/>
      <c r="K127" s="25"/>
      <c r="L127" s="25"/>
      <c r="M127" s="25"/>
    </row>
    <row r="128" spans="1:17" x14ac:dyDescent="0.25">
      <c r="A128" s="94"/>
      <c r="B128" s="94"/>
      <c r="C128" s="94"/>
      <c r="D128" s="94"/>
      <c r="E128" s="95"/>
      <c r="F128" s="94"/>
      <c r="G128" s="81"/>
      <c r="H128" s="4"/>
      <c r="I128" s="4"/>
      <c r="J128" s="94"/>
      <c r="K128" s="25"/>
      <c r="L128" s="25"/>
      <c r="M128" s="25"/>
    </row>
    <row r="129" spans="1:22" x14ac:dyDescent="0.25">
      <c r="A129" s="94"/>
      <c r="B129" s="94"/>
      <c r="C129" s="94"/>
      <c r="D129" s="94"/>
      <c r="E129" s="95"/>
      <c r="F129" s="94"/>
      <c r="G129" s="81"/>
      <c r="H129" s="4"/>
      <c r="I129" s="4"/>
      <c r="J129" s="94"/>
      <c r="K129" s="25"/>
      <c r="L129" s="25"/>
      <c r="M129" s="25"/>
    </row>
    <row r="130" spans="1:22" x14ac:dyDescent="0.25">
      <c r="A130" s="94"/>
      <c r="B130" s="94"/>
      <c r="C130" s="94"/>
      <c r="D130" s="94"/>
      <c r="E130" s="95"/>
      <c r="F130" s="94"/>
      <c r="G130" s="81"/>
      <c r="H130" s="4"/>
      <c r="I130" s="4"/>
      <c r="J130" s="94"/>
      <c r="K130" s="25"/>
      <c r="L130" s="25"/>
      <c r="M130" s="25"/>
    </row>
    <row r="131" spans="1:22" x14ac:dyDescent="0.25">
      <c r="A131" s="94"/>
      <c r="B131" s="94"/>
      <c r="C131" s="94"/>
      <c r="D131" s="94"/>
      <c r="E131" s="95"/>
      <c r="F131" s="94"/>
      <c r="G131" s="81"/>
      <c r="H131" s="4"/>
      <c r="I131" s="4"/>
      <c r="J131" s="94"/>
      <c r="K131" s="25"/>
      <c r="L131" s="25"/>
      <c r="M131" s="25"/>
      <c r="O131"/>
    </row>
    <row r="132" spans="1:22" x14ac:dyDescent="0.25">
      <c r="A132" s="94"/>
      <c r="B132" s="94"/>
      <c r="C132" s="306" t="s">
        <v>693</v>
      </c>
      <c r="D132" s="303"/>
      <c r="E132" s="303"/>
      <c r="F132" s="303"/>
      <c r="G132" s="303"/>
      <c r="H132" s="303"/>
      <c r="I132" s="303"/>
      <c r="J132" s="303"/>
      <c r="K132" s="358"/>
      <c r="L132" s="358"/>
      <c r="M132" s="358"/>
      <c r="O132"/>
    </row>
    <row r="133" spans="1:22" x14ac:dyDescent="0.25">
      <c r="A133" s="94"/>
      <c r="B133" s="94"/>
      <c r="C133" s="94"/>
      <c r="D133" s="94"/>
      <c r="E133" s="95"/>
      <c r="F133" s="94"/>
      <c r="G133" s="81"/>
      <c r="H133" s="4"/>
      <c r="I133" s="4"/>
      <c r="J133" s="94"/>
      <c r="K133" s="25"/>
      <c r="L133" s="25"/>
      <c r="M133" s="25"/>
      <c r="O133"/>
    </row>
    <row r="134" spans="1:22" ht="24" x14ac:dyDescent="0.25">
      <c r="A134" s="94"/>
      <c r="B134" s="94"/>
      <c r="C134" s="94" t="s">
        <v>17</v>
      </c>
      <c r="D134" s="94"/>
      <c r="E134" s="359">
        <v>350000</v>
      </c>
      <c r="F134" s="3"/>
      <c r="G134" s="335" t="s">
        <v>19</v>
      </c>
      <c r="H134" s="706">
        <f>K134*E134</f>
        <v>1050000000</v>
      </c>
      <c r="I134" s="707"/>
      <c r="J134" s="334"/>
      <c r="K134" s="390">
        <f>F83</f>
        <v>3000</v>
      </c>
      <c r="L134" s="334"/>
      <c r="M134" s="334"/>
      <c r="N134" s="51"/>
      <c r="O134" s="51"/>
      <c r="P134" s="2"/>
      <c r="Q134" s="51"/>
      <c r="R134" s="51"/>
      <c r="S134" s="51"/>
      <c r="T134" s="51"/>
      <c r="U134" s="51"/>
      <c r="V134" s="51"/>
    </row>
    <row r="135" spans="1:22" x14ac:dyDescent="0.25">
      <c r="A135" s="94"/>
      <c r="B135" s="94"/>
      <c r="C135" s="94"/>
      <c r="D135" s="94"/>
      <c r="E135" s="95"/>
      <c r="F135" s="94"/>
      <c r="G135" s="81"/>
      <c r="H135" s="3"/>
      <c r="I135" s="4"/>
      <c r="J135" s="94"/>
      <c r="K135" s="25"/>
      <c r="L135" s="25"/>
      <c r="M135" s="709" t="s">
        <v>618</v>
      </c>
      <c r="N135" s="51"/>
      <c r="O135" s="51"/>
      <c r="P135" s="2"/>
      <c r="Q135" s="51"/>
      <c r="R135" s="51"/>
      <c r="S135" s="51"/>
      <c r="T135" s="51"/>
      <c r="U135" s="51"/>
      <c r="V135" s="51"/>
    </row>
    <row r="136" spans="1:22" ht="15" customHeight="1" x14ac:dyDescent="0.25">
      <c r="A136" s="94"/>
      <c r="B136" s="94"/>
      <c r="C136" s="94"/>
      <c r="D136" s="94"/>
      <c r="E136" s="705" t="s">
        <v>14</v>
      </c>
      <c r="F136" s="94"/>
      <c r="G136" s="705" t="s">
        <v>15</v>
      </c>
      <c r="H136" s="4"/>
      <c r="I136" s="705" t="s">
        <v>16</v>
      </c>
      <c r="J136" s="94"/>
      <c r="K136" s="705" t="s">
        <v>16</v>
      </c>
      <c r="L136" s="25"/>
      <c r="M136" s="611"/>
      <c r="N136" s="51"/>
      <c r="O136" s="51"/>
      <c r="P136" s="2"/>
      <c r="Q136" s="51"/>
      <c r="R136" s="51"/>
      <c r="S136" s="51"/>
      <c r="T136" s="51"/>
      <c r="U136" s="51"/>
      <c r="V136" s="51"/>
    </row>
    <row r="137" spans="1:22" x14ac:dyDescent="0.25">
      <c r="A137" s="94"/>
      <c r="B137" s="94"/>
      <c r="C137" s="94"/>
      <c r="D137" s="94"/>
      <c r="E137" s="614"/>
      <c r="F137" s="3"/>
      <c r="G137" s="611"/>
      <c r="H137" s="4"/>
      <c r="I137" s="611"/>
      <c r="J137" s="94"/>
      <c r="K137" s="611"/>
      <c r="L137" s="25"/>
      <c r="M137" s="611"/>
      <c r="N137" s="51"/>
      <c r="O137" s="51"/>
      <c r="P137" s="2"/>
      <c r="Q137" s="51"/>
      <c r="R137" s="51"/>
      <c r="S137" s="51"/>
      <c r="T137" s="51"/>
      <c r="U137" s="51"/>
      <c r="V137" s="51"/>
    </row>
    <row r="138" spans="1:22" x14ac:dyDescent="0.25">
      <c r="A138" s="71"/>
      <c r="B138" s="71"/>
      <c r="C138" s="71"/>
      <c r="D138" s="71"/>
      <c r="E138" s="71"/>
      <c r="F138" s="71"/>
      <c r="G138" s="3"/>
      <c r="H138" s="4"/>
      <c r="I138" s="3"/>
      <c r="J138" s="94"/>
      <c r="K138" s="24"/>
      <c r="L138" s="24"/>
      <c r="M138" s="24"/>
      <c r="N138" s="51"/>
      <c r="O138" s="51"/>
      <c r="P138" s="2"/>
      <c r="Q138" s="51"/>
      <c r="R138" s="51"/>
      <c r="S138" s="51"/>
      <c r="T138" s="51"/>
      <c r="U138" s="51"/>
      <c r="V138" s="51"/>
    </row>
    <row r="139" spans="1:22" x14ac:dyDescent="0.25">
      <c r="A139" s="71"/>
      <c r="B139" s="71"/>
      <c r="C139" s="71" t="s">
        <v>4</v>
      </c>
      <c r="D139" s="71"/>
      <c r="E139" s="339">
        <f>J67</f>
        <v>9600000</v>
      </c>
      <c r="F139" s="94"/>
      <c r="G139" s="363">
        <f>F83</f>
        <v>3000</v>
      </c>
      <c r="H139" s="4"/>
      <c r="I139" s="325">
        <f>E139/G139</f>
        <v>3200</v>
      </c>
      <c r="J139" s="94"/>
      <c r="K139" s="326">
        <f>I139/E$134</f>
        <v>9.1428571428571435E-3</v>
      </c>
      <c r="L139" s="26"/>
      <c r="M139" s="326">
        <f>E139/H$134</f>
        <v>9.1428571428571435E-3</v>
      </c>
      <c r="N139" s="51"/>
      <c r="O139" s="51"/>
      <c r="P139" s="2"/>
      <c r="Q139" s="51"/>
      <c r="R139" s="51"/>
      <c r="S139" s="51"/>
      <c r="T139" s="51"/>
      <c r="U139" s="51"/>
      <c r="V139" s="51"/>
    </row>
    <row r="140" spans="1:22" x14ac:dyDescent="0.25">
      <c r="A140" s="71"/>
      <c r="B140" s="71"/>
      <c r="C140" s="71" t="s">
        <v>5</v>
      </c>
      <c r="D140" s="71"/>
      <c r="E140" s="339">
        <f>J68</f>
        <v>1950000</v>
      </c>
      <c r="F140" s="94"/>
      <c r="G140" s="363">
        <f>F84</f>
        <v>3000</v>
      </c>
      <c r="H140" s="4"/>
      <c r="I140" s="325">
        <f>E140/G140</f>
        <v>650</v>
      </c>
      <c r="J140" s="94"/>
      <c r="K140" s="326">
        <f>I140/E$134</f>
        <v>1.8571428571428571E-3</v>
      </c>
      <c r="L140" s="26"/>
      <c r="M140" s="326">
        <f>E140/H$134</f>
        <v>1.8571428571428571E-3</v>
      </c>
      <c r="N140" s="51"/>
      <c r="O140" s="51"/>
      <c r="P140" s="2"/>
      <c r="Q140" s="51"/>
      <c r="R140" s="51"/>
      <c r="S140" s="51"/>
      <c r="T140" s="51"/>
      <c r="U140" s="51"/>
      <c r="V140" s="51"/>
    </row>
    <row r="141" spans="1:22" x14ac:dyDescent="0.25">
      <c r="A141" s="71"/>
      <c r="B141" s="71"/>
      <c r="C141" s="71" t="s">
        <v>6</v>
      </c>
      <c r="D141" s="71"/>
      <c r="E141" s="339">
        <f>J69</f>
        <v>1650000</v>
      </c>
      <c r="F141" s="94"/>
      <c r="G141" s="363">
        <f>F85</f>
        <v>300</v>
      </c>
      <c r="H141" s="4"/>
      <c r="I141" s="325">
        <f>E141/G141</f>
        <v>5500</v>
      </c>
      <c r="J141" s="94"/>
      <c r="K141" s="326">
        <f>I141/E$134</f>
        <v>1.5714285714285715E-2</v>
      </c>
      <c r="L141" s="26"/>
      <c r="M141" s="326">
        <f>E141/H$134</f>
        <v>1.5714285714285715E-3</v>
      </c>
      <c r="N141" s="51"/>
      <c r="O141" s="51"/>
      <c r="P141" s="2"/>
      <c r="Q141" s="51"/>
      <c r="R141" s="51"/>
      <c r="S141" s="51"/>
      <c r="T141" s="51"/>
      <c r="U141" s="51"/>
      <c r="V141" s="51"/>
    </row>
    <row r="142" spans="1:22" x14ac:dyDescent="0.25">
      <c r="A142" s="71"/>
      <c r="B142" s="71"/>
      <c r="C142" s="71"/>
      <c r="D142" s="71"/>
      <c r="E142" s="82"/>
      <c r="F142" s="94"/>
      <c r="G142" s="149"/>
      <c r="H142" s="4"/>
      <c r="I142" s="369"/>
      <c r="J142" s="94"/>
      <c r="K142" s="26"/>
      <c r="L142" s="26"/>
      <c r="M142" s="26"/>
      <c r="N142" s="51"/>
      <c r="O142" s="51"/>
      <c r="P142" s="51"/>
      <c r="Q142" s="51"/>
      <c r="R142" s="51"/>
      <c r="S142" s="51"/>
      <c r="T142" s="51"/>
      <c r="U142" s="51"/>
    </row>
    <row r="143" spans="1:22" x14ac:dyDescent="0.25">
      <c r="A143" s="71"/>
      <c r="B143" s="71"/>
      <c r="C143" s="143" t="s">
        <v>25</v>
      </c>
      <c r="D143" s="143"/>
      <c r="E143" s="367">
        <f>SUM(E139:E141)</f>
        <v>13200000</v>
      </c>
      <c r="F143" s="143"/>
      <c r="G143" s="323"/>
      <c r="H143" s="323"/>
      <c r="I143" s="367">
        <f>SUM(I139:I141)</f>
        <v>9350</v>
      </c>
      <c r="J143" s="143"/>
      <c r="K143" s="368">
        <f>SUM(K139:K141)</f>
        <v>2.6714285714285718E-2</v>
      </c>
      <c r="L143" s="368"/>
      <c r="M143" s="368">
        <f>SUM(M139:M141)</f>
        <v>1.2571428571428572E-2</v>
      </c>
      <c r="N143" s="51"/>
      <c r="O143" s="51"/>
      <c r="P143" s="51"/>
      <c r="Q143" s="51"/>
      <c r="R143" s="51"/>
      <c r="S143" s="51"/>
      <c r="T143" s="51"/>
      <c r="U143" s="51"/>
    </row>
    <row r="144" spans="1:22" x14ac:dyDescent="0.25">
      <c r="A144" s="71"/>
      <c r="B144" s="71"/>
      <c r="C144" s="145"/>
      <c r="D144" s="145"/>
      <c r="E144" s="370"/>
      <c r="F144" s="145"/>
      <c r="G144" s="145"/>
      <c r="H144" s="145"/>
      <c r="I144" s="145"/>
      <c r="J144" s="95"/>
      <c r="K144" s="370"/>
      <c r="L144" s="370"/>
      <c r="M144" s="370"/>
      <c r="N144" s="51"/>
      <c r="O144" s="51"/>
      <c r="P144" s="51"/>
      <c r="Q144" s="51"/>
      <c r="R144" s="51"/>
      <c r="S144" s="51"/>
      <c r="T144" s="51"/>
      <c r="U144" s="51"/>
    </row>
    <row r="145" spans="1:22" x14ac:dyDescent="0.25">
      <c r="A145" s="71"/>
      <c r="B145" s="71"/>
      <c r="C145" s="371" t="s">
        <v>619</v>
      </c>
      <c r="D145" s="371"/>
      <c r="E145" s="372">
        <f>E118+E143</f>
        <v>22370000</v>
      </c>
      <c r="F145" s="373"/>
      <c r="G145" s="373"/>
      <c r="H145" s="373"/>
      <c r="I145" s="372"/>
      <c r="J145" s="373"/>
      <c r="K145" s="144"/>
      <c r="L145" s="374"/>
      <c r="M145" s="144"/>
      <c r="N145" s="51"/>
      <c r="O145" s="51"/>
      <c r="P145" s="51"/>
      <c r="Q145" s="51"/>
      <c r="R145" s="51"/>
      <c r="S145" s="51"/>
      <c r="T145" s="51"/>
      <c r="U145" s="51"/>
    </row>
    <row r="146" spans="1:22" x14ac:dyDescent="0.25">
      <c r="A146" s="71"/>
      <c r="B146" s="71"/>
      <c r="C146" s="375"/>
      <c r="D146" s="375"/>
      <c r="E146" s="83"/>
      <c r="F146" s="147"/>
      <c r="G146" s="147"/>
      <c r="H146" s="147"/>
      <c r="I146" s="83"/>
      <c r="J146" s="147"/>
      <c r="K146" s="376"/>
      <c r="L146" s="377"/>
      <c r="M146" s="376"/>
      <c r="N146" s="51"/>
      <c r="O146" s="51"/>
      <c r="P146" s="51"/>
      <c r="Q146" s="51"/>
      <c r="R146" s="51"/>
      <c r="S146" s="51"/>
      <c r="T146" s="51"/>
      <c r="U146" s="51"/>
    </row>
    <row r="147" spans="1:22" x14ac:dyDescent="0.25">
      <c r="A147" s="71"/>
      <c r="B147" s="71"/>
      <c r="C147" s="306" t="s">
        <v>383</v>
      </c>
      <c r="D147" s="303"/>
      <c r="E147" s="303"/>
      <c r="F147" s="303"/>
      <c r="G147" s="303"/>
      <c r="H147" s="303"/>
      <c r="I147" s="303"/>
      <c r="J147" s="303"/>
      <c r="K147" s="358"/>
      <c r="L147" s="358"/>
      <c r="M147" s="358"/>
      <c r="N147" s="51"/>
      <c r="O147" s="51"/>
      <c r="P147" s="51"/>
      <c r="Q147" s="51"/>
      <c r="R147" s="51"/>
      <c r="S147" s="51"/>
      <c r="T147" s="51"/>
      <c r="U147" s="51"/>
    </row>
    <row r="148" spans="1:22" x14ac:dyDescent="0.25">
      <c r="A148" s="71"/>
      <c r="B148" s="71"/>
      <c r="C148" s="71"/>
      <c r="D148" s="71"/>
      <c r="E148" s="71"/>
      <c r="F148" s="71"/>
      <c r="G148" s="71"/>
      <c r="H148" s="71"/>
      <c r="I148" s="71"/>
      <c r="J148" s="94"/>
      <c r="K148" s="3"/>
      <c r="L148" s="3"/>
      <c r="M148" s="3"/>
      <c r="N148" s="51"/>
      <c r="O148" s="51"/>
      <c r="P148" s="51"/>
      <c r="Q148" s="51"/>
      <c r="R148" s="51"/>
      <c r="S148" s="51"/>
      <c r="T148" s="51"/>
      <c r="U148" s="51"/>
    </row>
    <row r="149" spans="1:22" x14ac:dyDescent="0.25">
      <c r="A149" s="71"/>
      <c r="B149" s="71"/>
      <c r="C149" s="71" t="s">
        <v>382</v>
      </c>
      <c r="D149" s="71"/>
      <c r="E149" s="378">
        <v>0.3</v>
      </c>
      <c r="F149" s="71"/>
      <c r="G149" s="71" t="s">
        <v>612</v>
      </c>
      <c r="H149" s="71"/>
      <c r="I149" s="71"/>
      <c r="J149" s="94"/>
      <c r="K149" s="3"/>
      <c r="L149" s="3"/>
      <c r="M149" s="3"/>
      <c r="N149" s="51"/>
      <c r="O149" s="51"/>
      <c r="P149" s="51"/>
      <c r="Q149" s="51"/>
      <c r="R149" s="51"/>
      <c r="S149" s="51"/>
      <c r="T149" s="51"/>
      <c r="U149" s="51"/>
    </row>
    <row r="150" spans="1:22" x14ac:dyDescent="0.25">
      <c r="A150" s="71"/>
      <c r="B150" s="71"/>
      <c r="C150" s="71"/>
      <c r="D150" s="71"/>
      <c r="E150" s="71"/>
      <c r="F150" s="71"/>
      <c r="G150" s="71"/>
      <c r="H150" s="71"/>
      <c r="I150" s="71"/>
      <c r="J150" s="94"/>
      <c r="K150" s="3"/>
      <c r="L150" s="3"/>
      <c r="M150" s="3"/>
      <c r="N150" s="51"/>
      <c r="O150" s="51"/>
      <c r="P150" s="51"/>
      <c r="Q150" s="51"/>
      <c r="R150" s="51"/>
      <c r="S150" s="51"/>
      <c r="T150" s="51"/>
      <c r="U150" s="51"/>
    </row>
    <row r="151" spans="1:22" x14ac:dyDescent="0.25">
      <c r="A151" s="71"/>
      <c r="B151" s="71"/>
      <c r="C151" s="371" t="s">
        <v>619</v>
      </c>
      <c r="D151" s="371"/>
      <c r="E151" s="372">
        <f>E145*(1+E149)</f>
        <v>29081000</v>
      </c>
      <c r="F151" s="373"/>
      <c r="G151" s="373"/>
      <c r="H151" s="373" t="s">
        <v>620</v>
      </c>
      <c r="I151" s="393">
        <f>E151/F83</f>
        <v>9693.6666666666661</v>
      </c>
      <c r="J151" s="373"/>
      <c r="K151" s="379"/>
      <c r="L151" s="379"/>
      <c r="M151" s="379">
        <f>E151/H134</f>
        <v>2.7696190476190475E-2</v>
      </c>
      <c r="N151" s="51"/>
      <c r="O151" s="51"/>
      <c r="P151" s="2"/>
      <c r="Q151" s="51"/>
      <c r="R151" s="51"/>
      <c r="S151" s="51"/>
      <c r="T151" s="51"/>
      <c r="U151" s="51"/>
      <c r="V151" s="51"/>
    </row>
    <row r="152" spans="1:22" x14ac:dyDescent="0.25">
      <c r="A152" s="71"/>
      <c r="B152" s="71"/>
      <c r="C152" s="71"/>
      <c r="D152" s="71"/>
      <c r="E152" s="71"/>
      <c r="F152" s="71"/>
      <c r="G152" s="71"/>
      <c r="H152" s="71"/>
      <c r="I152" s="71"/>
      <c r="J152" s="94"/>
      <c r="K152" s="3"/>
      <c r="L152" s="3"/>
      <c r="M152" s="3"/>
      <c r="N152" s="51"/>
      <c r="O152" s="2"/>
      <c r="P152" s="2"/>
      <c r="Q152" s="51"/>
      <c r="R152" s="51"/>
      <c r="S152" s="51"/>
      <c r="T152" s="51"/>
      <c r="U152" s="51"/>
      <c r="V152" s="51"/>
    </row>
    <row r="153" spans="1:22" x14ac:dyDescent="0.25">
      <c r="A153" s="71"/>
      <c r="B153" s="71"/>
      <c r="C153" s="71"/>
      <c r="D153" s="71"/>
      <c r="E153" s="71"/>
      <c r="F153" s="71"/>
      <c r="G153" s="71"/>
      <c r="H153" s="71"/>
      <c r="I153" s="71"/>
      <c r="J153" s="94"/>
      <c r="K153" s="3"/>
      <c r="L153" s="3"/>
      <c r="M153" s="3"/>
      <c r="N153" s="51"/>
      <c r="O153" s="2"/>
      <c r="P153" s="2"/>
      <c r="Q153" s="51"/>
      <c r="R153" s="51"/>
      <c r="S153" s="51"/>
      <c r="T153" s="51"/>
      <c r="U153" s="51"/>
      <c r="V153" s="51"/>
    </row>
    <row r="154" spans="1:22" x14ac:dyDescent="0.25">
      <c r="A154" s="71"/>
      <c r="B154" s="71"/>
      <c r="C154" s="71"/>
      <c r="D154" s="71"/>
      <c r="E154" s="71"/>
      <c r="F154" s="71"/>
      <c r="G154" s="71"/>
      <c r="H154" s="71"/>
      <c r="I154" s="71"/>
      <c r="J154" s="94"/>
      <c r="K154" s="3"/>
      <c r="L154" s="3"/>
      <c r="M154" s="3"/>
      <c r="N154" s="51"/>
      <c r="O154" s="2"/>
      <c r="P154" s="2"/>
      <c r="Q154" s="51"/>
      <c r="R154" s="51"/>
      <c r="S154" s="51"/>
      <c r="T154" s="51"/>
      <c r="U154" s="51"/>
      <c r="V154" s="51"/>
    </row>
    <row r="155" spans="1:22" x14ac:dyDescent="0.25">
      <c r="A155" s="71"/>
      <c r="B155" s="71"/>
      <c r="C155" s="71"/>
      <c r="D155" s="71"/>
      <c r="E155" s="71"/>
      <c r="F155" s="71"/>
      <c r="G155" s="71"/>
      <c r="H155" s="71"/>
      <c r="I155" s="71"/>
      <c r="J155" s="94"/>
      <c r="K155" s="3"/>
      <c r="L155" s="3"/>
      <c r="M155" s="3"/>
      <c r="N155" s="51"/>
      <c r="O155" s="2"/>
      <c r="P155" s="2"/>
      <c r="Q155" s="51"/>
      <c r="R155" s="51"/>
      <c r="S155" s="51"/>
      <c r="T155" s="51"/>
      <c r="U155" s="51"/>
      <c r="V155" s="51"/>
    </row>
    <row r="156" spans="1:22" x14ac:dyDescent="0.25">
      <c r="A156" s="71"/>
      <c r="B156" s="71"/>
      <c r="C156" s="71"/>
      <c r="D156" s="71"/>
      <c r="E156" s="71"/>
      <c r="F156" s="71"/>
      <c r="G156" s="71"/>
      <c r="H156" s="71"/>
      <c r="I156" s="71"/>
      <c r="J156" s="94"/>
      <c r="K156" s="3"/>
      <c r="L156" s="3"/>
      <c r="M156" s="3"/>
      <c r="N156" s="51"/>
      <c r="O156" s="2"/>
      <c r="P156" s="2"/>
      <c r="Q156" s="51"/>
      <c r="R156" s="51"/>
      <c r="S156" s="51"/>
      <c r="T156" s="51"/>
      <c r="U156" s="51"/>
      <c r="V156" s="51"/>
    </row>
    <row r="157" spans="1:22" x14ac:dyDescent="0.25">
      <c r="A157" s="71"/>
      <c r="B157" s="71"/>
      <c r="C157" s="71"/>
      <c r="D157" s="71"/>
      <c r="E157" s="71"/>
      <c r="F157" s="71"/>
      <c r="G157" s="71"/>
      <c r="H157" s="71"/>
      <c r="I157" s="71"/>
      <c r="J157" s="94"/>
      <c r="K157" s="3"/>
      <c r="L157" s="3"/>
      <c r="M157" s="3"/>
      <c r="N157" s="51"/>
      <c r="O157" s="2"/>
      <c r="P157" s="2"/>
      <c r="Q157" s="51"/>
      <c r="R157" s="51"/>
      <c r="S157" s="51"/>
      <c r="T157" s="51"/>
      <c r="U157" s="51"/>
      <c r="V157" s="51"/>
    </row>
    <row r="158" spans="1:22" x14ac:dyDescent="0.25">
      <c r="A158" s="71"/>
      <c r="B158" s="71"/>
      <c r="C158" s="71"/>
      <c r="D158" s="71"/>
      <c r="E158" s="71"/>
      <c r="F158" s="71"/>
      <c r="G158" s="71"/>
      <c r="H158" s="71"/>
      <c r="I158" s="71"/>
      <c r="J158" s="94"/>
      <c r="K158" s="3"/>
      <c r="L158" s="3"/>
      <c r="M158" s="3"/>
      <c r="N158" s="51"/>
      <c r="O158" s="2"/>
      <c r="P158" s="2"/>
      <c r="Q158" s="51"/>
      <c r="R158" s="51"/>
      <c r="S158" s="51"/>
      <c r="T158" s="51"/>
      <c r="U158" s="51"/>
      <c r="V158" s="51"/>
    </row>
    <row r="159" spans="1:22" x14ac:dyDescent="0.25">
      <c r="A159" s="71"/>
      <c r="B159" s="71"/>
      <c r="C159" s="71"/>
      <c r="D159" s="71"/>
      <c r="E159" s="71"/>
      <c r="F159" s="71"/>
      <c r="G159" s="71"/>
      <c r="H159" s="71"/>
      <c r="I159" s="71"/>
      <c r="J159" s="94"/>
      <c r="K159" s="3"/>
      <c r="L159" s="3"/>
      <c r="M159" s="3"/>
      <c r="N159" s="51"/>
      <c r="O159" s="2"/>
      <c r="P159" s="2"/>
      <c r="Q159" s="51"/>
      <c r="R159" s="51"/>
      <c r="S159" s="51"/>
      <c r="T159" s="51"/>
      <c r="U159" s="51"/>
      <c r="V159" s="51"/>
    </row>
    <row r="160" spans="1:22" x14ac:dyDescent="0.25">
      <c r="A160" s="290"/>
      <c r="B160" s="290"/>
      <c r="C160" s="613" t="s">
        <v>694</v>
      </c>
      <c r="D160" s="614"/>
      <c r="E160" s="614"/>
      <c r="F160" s="614"/>
      <c r="G160" s="614"/>
      <c r="H160" s="614"/>
      <c r="I160" s="614"/>
      <c r="J160" s="614"/>
      <c r="K160" s="614"/>
      <c r="L160" s="567"/>
      <c r="M160" s="567"/>
      <c r="N160" s="51"/>
      <c r="O160" s="2"/>
      <c r="P160" s="2"/>
      <c r="Q160" s="51"/>
      <c r="R160" s="51"/>
      <c r="S160" s="51"/>
      <c r="T160" s="51"/>
      <c r="U160" s="51"/>
      <c r="V160" s="51"/>
    </row>
    <row r="161" spans="1:22" x14ac:dyDescent="0.25">
      <c r="A161" s="290"/>
      <c r="B161" s="290"/>
      <c r="C161" s="614"/>
      <c r="D161" s="614"/>
      <c r="E161" s="614"/>
      <c r="F161" s="614"/>
      <c r="G161" s="614"/>
      <c r="H161" s="614"/>
      <c r="I161" s="614"/>
      <c r="J161" s="614"/>
      <c r="K161" s="614"/>
      <c r="L161" s="586"/>
      <c r="M161" s="586"/>
      <c r="N161" s="51"/>
      <c r="O161" s="2"/>
      <c r="P161" s="2"/>
      <c r="Q161" s="51"/>
      <c r="R161" s="51"/>
      <c r="S161" s="51"/>
      <c r="T161" s="51"/>
      <c r="U161" s="51"/>
      <c r="V161" s="51"/>
    </row>
    <row r="162" spans="1:22" x14ac:dyDescent="0.25">
      <c r="A162" s="1"/>
      <c r="B162" s="1"/>
      <c r="C162" s="581"/>
      <c r="D162" s="581"/>
      <c r="E162" s="581"/>
      <c r="F162" s="581"/>
      <c r="G162" s="581"/>
      <c r="H162" s="581"/>
      <c r="I162" s="581"/>
      <c r="J162" s="581"/>
      <c r="K162" s="7"/>
      <c r="L162" s="580"/>
      <c r="M162" s="580"/>
      <c r="N162" s="173"/>
      <c r="O162" s="599"/>
      <c r="P162" s="599"/>
      <c r="Q162" s="51"/>
      <c r="R162" s="51"/>
      <c r="S162" s="51"/>
      <c r="T162" s="51"/>
      <c r="U162" s="51"/>
      <c r="V162" s="51"/>
    </row>
    <row r="163" spans="1:22" ht="15" customHeight="1" x14ac:dyDescent="0.25">
      <c r="A163" s="1"/>
      <c r="B163" s="1"/>
      <c r="C163" s="582"/>
      <c r="D163" s="582"/>
      <c r="E163" s="582"/>
      <c r="F163" s="582"/>
      <c r="G163" s="582"/>
      <c r="H163" s="582"/>
      <c r="I163" s="582"/>
      <c r="J163" s="582"/>
      <c r="K163" s="310"/>
      <c r="L163" s="587"/>
      <c r="M163" s="587"/>
      <c r="N163" s="51"/>
      <c r="O163" s="599"/>
      <c r="P163" s="599"/>
      <c r="Q163" s="51"/>
      <c r="R163" s="51"/>
      <c r="S163" s="51"/>
      <c r="T163" s="51"/>
      <c r="U163" s="51"/>
      <c r="V163" s="51"/>
    </row>
    <row r="164" spans="1:22" ht="15" customHeight="1" x14ac:dyDescent="0.25">
      <c r="A164" s="1"/>
      <c r="B164" s="1"/>
      <c r="C164" s="583"/>
      <c r="D164" s="583"/>
      <c r="E164" s="583"/>
      <c r="F164" s="583"/>
      <c r="G164" s="583"/>
      <c r="H164" s="583"/>
      <c r="I164" s="583"/>
      <c r="J164" s="581"/>
      <c r="K164" s="6"/>
      <c r="L164" s="580"/>
      <c r="M164" s="580"/>
      <c r="N164" s="51"/>
      <c r="O164" s="2"/>
      <c r="P164" s="2"/>
      <c r="Q164" s="51"/>
      <c r="R164" s="51"/>
      <c r="S164" s="51"/>
      <c r="T164" s="51"/>
      <c r="U164" s="51"/>
      <c r="V164" s="51"/>
    </row>
    <row r="165" spans="1:22" ht="15" customHeight="1" x14ac:dyDescent="0.25">
      <c r="A165" s="1"/>
      <c r="B165" s="1"/>
      <c r="C165" s="584" t="s">
        <v>695</v>
      </c>
      <c r="D165" s="585"/>
      <c r="E165" s="585"/>
      <c r="F165" s="585"/>
      <c r="G165" s="585"/>
      <c r="H165" s="585"/>
      <c r="I165" s="585"/>
      <c r="J165" s="585"/>
      <c r="K165" s="313"/>
      <c r="L165" s="588"/>
      <c r="M165" s="588"/>
      <c r="N165" s="51"/>
      <c r="O165" s="2"/>
      <c r="P165" s="2"/>
      <c r="Q165" s="51"/>
      <c r="R165" s="51"/>
      <c r="S165" s="51"/>
      <c r="T165" s="51"/>
      <c r="U165" s="51"/>
      <c r="V165" s="51"/>
    </row>
    <row r="166" spans="1:22" ht="15" customHeight="1" x14ac:dyDescent="0.25">
      <c r="A166" s="1"/>
      <c r="B166" s="1"/>
      <c r="C166" s="16"/>
      <c r="D166" s="1"/>
      <c r="E166" s="1"/>
      <c r="F166" s="1"/>
      <c r="G166" s="1"/>
      <c r="H166" s="1"/>
      <c r="I166" s="1"/>
      <c r="J166" s="2"/>
      <c r="K166" s="6"/>
      <c r="N166" s="51"/>
      <c r="O166" s="2"/>
      <c r="P166" s="2"/>
      <c r="Q166" s="51"/>
      <c r="R166" s="51"/>
      <c r="S166" s="51"/>
      <c r="T166" s="51"/>
      <c r="U166" s="51"/>
      <c r="V166" s="51"/>
    </row>
    <row r="167" spans="1:22" ht="15" customHeight="1" x14ac:dyDescent="0.25">
      <c r="A167" s="1"/>
      <c r="B167" s="1"/>
      <c r="C167" s="1"/>
      <c r="D167" s="1"/>
      <c r="E167" s="39" t="s">
        <v>0</v>
      </c>
      <c r="F167" s="39" t="s">
        <v>1</v>
      </c>
      <c r="G167" s="39" t="s">
        <v>2</v>
      </c>
      <c r="H167" s="39" t="s">
        <v>3</v>
      </c>
      <c r="I167" s="39" t="s">
        <v>4</v>
      </c>
      <c r="J167" s="39" t="s">
        <v>5</v>
      </c>
      <c r="K167" s="39" t="s">
        <v>392</v>
      </c>
      <c r="N167" s="51"/>
      <c r="O167" s="2"/>
      <c r="P167" s="2"/>
      <c r="Q167" s="51"/>
      <c r="R167" s="51"/>
      <c r="S167" s="51"/>
      <c r="T167" s="51"/>
      <c r="U167" s="51"/>
      <c r="V167" s="51"/>
    </row>
    <row r="168" spans="1:22" ht="15" customHeight="1" x14ac:dyDescent="0.25">
      <c r="A168" s="1"/>
      <c r="B168" s="1"/>
      <c r="C168" s="1"/>
      <c r="D168" s="1"/>
      <c r="E168" s="7"/>
      <c r="F168" s="7"/>
      <c r="G168" s="7"/>
      <c r="H168" s="7"/>
      <c r="I168" s="7"/>
      <c r="J168" s="7"/>
      <c r="K168" s="7"/>
      <c r="N168" s="51"/>
      <c r="O168" s="2"/>
      <c r="P168" s="2"/>
      <c r="Q168" s="51"/>
      <c r="R168" s="51"/>
      <c r="S168" s="51"/>
      <c r="T168" s="51"/>
      <c r="U168" s="51"/>
      <c r="V168" s="51"/>
    </row>
    <row r="169" spans="1:22" ht="15" customHeight="1" x14ac:dyDescent="0.25">
      <c r="A169" s="1"/>
      <c r="B169" s="1"/>
      <c r="C169" s="1" t="s">
        <v>397</v>
      </c>
      <c r="D169" s="1"/>
      <c r="E169" s="388" t="s">
        <v>384</v>
      </c>
      <c r="F169" s="388" t="s">
        <v>384</v>
      </c>
      <c r="G169" s="184" t="s">
        <v>393</v>
      </c>
      <c r="H169" s="388" t="s">
        <v>384</v>
      </c>
      <c r="I169" s="388" t="s">
        <v>384</v>
      </c>
      <c r="J169" s="185" t="s">
        <v>395</v>
      </c>
      <c r="K169" s="388" t="s">
        <v>384</v>
      </c>
      <c r="N169" s="51"/>
      <c r="O169" s="2"/>
      <c r="P169" s="2"/>
      <c r="Q169" s="51"/>
      <c r="R169" s="51"/>
      <c r="S169" s="51"/>
      <c r="T169" s="51"/>
      <c r="U169" s="51"/>
      <c r="V169" s="51"/>
    </row>
    <row r="170" spans="1:22" ht="15" customHeight="1" x14ac:dyDescent="0.25">
      <c r="A170" s="1"/>
      <c r="B170" s="1"/>
      <c r="C170" s="1" t="s">
        <v>615</v>
      </c>
      <c r="D170" s="1"/>
      <c r="E170" s="388" t="s">
        <v>26</v>
      </c>
      <c r="F170" s="388" t="s">
        <v>26</v>
      </c>
      <c r="G170" s="388" t="s">
        <v>26</v>
      </c>
      <c r="H170" s="388" t="s">
        <v>26</v>
      </c>
      <c r="I170" s="388" t="s">
        <v>26</v>
      </c>
      <c r="J170" s="388" t="s">
        <v>26</v>
      </c>
      <c r="K170" s="388" t="s">
        <v>26</v>
      </c>
      <c r="N170" s="51"/>
      <c r="O170" s="2"/>
      <c r="P170" s="2"/>
      <c r="Q170" s="51"/>
      <c r="R170" s="51"/>
      <c r="S170" s="51"/>
      <c r="T170" s="51"/>
      <c r="U170" s="51"/>
      <c r="V170" s="51"/>
    </row>
    <row r="171" spans="1:22" ht="15" customHeight="1" x14ac:dyDescent="0.25">
      <c r="A171" s="1"/>
      <c r="B171" s="1"/>
      <c r="C171" s="1" t="s">
        <v>398</v>
      </c>
      <c r="D171" s="1"/>
      <c r="E171" s="388" t="s">
        <v>384</v>
      </c>
      <c r="F171" s="388" t="s">
        <v>384</v>
      </c>
      <c r="G171" s="184" t="s">
        <v>401</v>
      </c>
      <c r="H171" s="388" t="s">
        <v>384</v>
      </c>
      <c r="I171" s="388" t="s">
        <v>384</v>
      </c>
      <c r="J171" s="185" t="s">
        <v>396</v>
      </c>
      <c r="K171" s="184" t="s">
        <v>394</v>
      </c>
      <c r="N171" s="51"/>
      <c r="O171" s="2"/>
      <c r="P171" s="2"/>
      <c r="Q171" s="51"/>
      <c r="R171" s="51"/>
      <c r="S171" s="51"/>
      <c r="T171" s="51"/>
      <c r="U171" s="51"/>
      <c r="V171" s="51"/>
    </row>
    <row r="172" spans="1:22" ht="15" customHeight="1" x14ac:dyDescent="0.25">
      <c r="A172" s="1"/>
      <c r="B172" s="1"/>
      <c r="C172" s="1" t="s">
        <v>124</v>
      </c>
      <c r="D172" s="1"/>
      <c r="E172" s="388" t="s">
        <v>384</v>
      </c>
      <c r="F172" s="388" t="s">
        <v>26</v>
      </c>
      <c r="G172" s="388" t="s">
        <v>26</v>
      </c>
      <c r="H172" s="388" t="s">
        <v>26</v>
      </c>
      <c r="I172" s="388" t="s">
        <v>26</v>
      </c>
      <c r="J172" s="388" t="s">
        <v>26</v>
      </c>
      <c r="K172" s="388" t="s">
        <v>26</v>
      </c>
      <c r="N172" s="51"/>
      <c r="O172" s="2"/>
      <c r="P172" s="2"/>
      <c r="Q172" s="51"/>
      <c r="R172" s="51"/>
      <c r="S172" s="51"/>
      <c r="T172" s="51"/>
      <c r="U172" s="51"/>
      <c r="V172" s="51"/>
    </row>
    <row r="173" spans="1:22" ht="15" customHeight="1" x14ac:dyDescent="0.25">
      <c r="A173" s="1"/>
      <c r="B173" s="1"/>
      <c r="C173" s="1" t="s">
        <v>399</v>
      </c>
      <c r="D173" s="1"/>
      <c r="E173" s="388" t="s">
        <v>384</v>
      </c>
      <c r="F173" s="388" t="s">
        <v>384</v>
      </c>
      <c r="G173" s="388" t="s">
        <v>384</v>
      </c>
      <c r="H173" s="388" t="s">
        <v>384</v>
      </c>
      <c r="I173" s="388" t="s">
        <v>384</v>
      </c>
      <c r="J173" s="185" t="s">
        <v>26</v>
      </c>
      <c r="K173" s="184"/>
      <c r="N173" s="51"/>
      <c r="O173" s="2"/>
      <c r="P173" s="2"/>
      <c r="Q173" s="51"/>
      <c r="R173" s="51"/>
      <c r="S173" s="51"/>
      <c r="T173" s="51"/>
      <c r="U173" s="51"/>
      <c r="V173" s="51"/>
    </row>
    <row r="174" spans="1:22" ht="15" customHeight="1" x14ac:dyDescent="0.25">
      <c r="A174" s="1"/>
      <c r="B174" s="1"/>
      <c r="C174" s="1" t="s">
        <v>614</v>
      </c>
      <c r="D174" s="1"/>
      <c r="E174" s="184" t="s">
        <v>400</v>
      </c>
      <c r="F174" s="184" t="s">
        <v>26</v>
      </c>
      <c r="G174" s="184" t="s">
        <v>26</v>
      </c>
      <c r="H174" s="184" t="s">
        <v>613</v>
      </c>
      <c r="I174" s="184" t="s">
        <v>613</v>
      </c>
      <c r="J174" s="185" t="s">
        <v>26</v>
      </c>
      <c r="K174" s="184" t="s">
        <v>26</v>
      </c>
      <c r="N174" s="51"/>
      <c r="O174" s="2"/>
      <c r="P174" s="2"/>
      <c r="Q174" s="51"/>
      <c r="R174" s="51"/>
      <c r="S174" s="51"/>
      <c r="T174" s="51"/>
      <c r="U174" s="51"/>
      <c r="V174" s="51"/>
    </row>
    <row r="175" spans="1:22" ht="15" customHeight="1" x14ac:dyDescent="0.25">
      <c r="N175" s="51"/>
      <c r="O175" s="2"/>
      <c r="P175" s="2"/>
      <c r="Q175" s="51"/>
      <c r="R175" s="51"/>
      <c r="S175" s="51"/>
      <c r="T175" s="51"/>
      <c r="U175" s="51"/>
      <c r="V175" s="51"/>
    </row>
    <row r="176" spans="1:22" ht="15" customHeight="1" x14ac:dyDescent="0.25">
      <c r="N176" s="51"/>
      <c r="O176" s="2"/>
      <c r="P176" s="2"/>
      <c r="Q176" s="51"/>
      <c r="R176" s="51"/>
      <c r="S176" s="51"/>
      <c r="T176" s="51"/>
      <c r="U176" s="51"/>
      <c r="V176" s="51"/>
    </row>
    <row r="177" spans="3:22" ht="15" customHeight="1" x14ac:dyDescent="0.25">
      <c r="N177" s="51"/>
      <c r="O177" s="2"/>
      <c r="P177" s="2"/>
      <c r="Q177" s="51"/>
      <c r="R177" s="51"/>
      <c r="S177" s="51"/>
      <c r="T177" s="51"/>
      <c r="U177" s="51"/>
      <c r="V177" s="51"/>
    </row>
    <row r="178" spans="3:22" ht="15" customHeight="1" x14ac:dyDescent="0.25">
      <c r="N178" s="51"/>
      <c r="O178" s="2"/>
      <c r="P178" s="2"/>
      <c r="Q178" s="51"/>
      <c r="R178" s="51"/>
      <c r="S178" s="51"/>
      <c r="T178" s="51"/>
      <c r="U178" s="51"/>
      <c r="V178" s="51"/>
    </row>
    <row r="179" spans="3:22" ht="15" customHeight="1" x14ac:dyDescent="0.25">
      <c r="N179" s="51"/>
      <c r="O179" s="2"/>
      <c r="P179" s="2"/>
      <c r="Q179" s="51"/>
      <c r="R179" s="51"/>
      <c r="S179" s="51"/>
      <c r="T179" s="51"/>
      <c r="U179" s="51"/>
      <c r="V179" s="51"/>
    </row>
    <row r="180" spans="3:22" ht="15" customHeight="1" x14ac:dyDescent="0.25">
      <c r="N180" s="51"/>
      <c r="O180" s="2"/>
      <c r="P180" s="2"/>
      <c r="Q180" s="51"/>
      <c r="R180" s="51"/>
      <c r="S180" s="51"/>
      <c r="T180" s="51"/>
      <c r="U180" s="51"/>
      <c r="V180" s="51"/>
    </row>
    <row r="181" spans="3:22" ht="15" customHeight="1" x14ac:dyDescent="0.25">
      <c r="N181" s="51"/>
      <c r="O181" s="2"/>
      <c r="P181" s="2"/>
      <c r="Q181" s="51"/>
      <c r="R181" s="51"/>
      <c r="S181" s="51"/>
      <c r="T181" s="51"/>
      <c r="U181" s="51"/>
      <c r="V181" s="51"/>
    </row>
    <row r="182" spans="3:22" ht="15" customHeight="1" x14ac:dyDescent="0.25">
      <c r="N182" s="51"/>
      <c r="O182" s="2"/>
      <c r="P182" s="2"/>
      <c r="Q182" s="51"/>
      <c r="R182" s="51"/>
      <c r="S182" s="51"/>
      <c r="T182" s="51"/>
      <c r="U182" s="51"/>
      <c r="V182" s="51"/>
    </row>
    <row r="183" spans="3:22" ht="15" customHeight="1" x14ac:dyDescent="0.25">
      <c r="C183" s="307" t="s">
        <v>696</v>
      </c>
      <c r="D183" s="308"/>
      <c r="E183" s="308"/>
      <c r="F183" s="308"/>
      <c r="G183" s="308"/>
      <c r="H183" s="308"/>
      <c r="I183" s="308"/>
      <c r="J183" s="308"/>
      <c r="K183" s="309"/>
      <c r="L183" s="309"/>
      <c r="M183" s="309"/>
      <c r="N183" s="51"/>
      <c r="O183" s="2"/>
      <c r="P183" s="2"/>
      <c r="Q183" s="51"/>
      <c r="R183" s="51"/>
      <c r="S183" s="51"/>
      <c r="T183" s="51"/>
      <c r="U183" s="51"/>
      <c r="V183" s="51"/>
    </row>
    <row r="184" spans="3:22" ht="15" customHeight="1" x14ac:dyDescent="0.25">
      <c r="C184" s="1"/>
      <c r="D184" s="1"/>
      <c r="E184" s="1"/>
      <c r="F184" s="1"/>
      <c r="G184" s="1"/>
      <c r="H184" s="1"/>
      <c r="I184" s="1"/>
      <c r="J184" s="2"/>
      <c r="K184" s="6"/>
      <c r="L184" s="6"/>
      <c r="M184" s="6"/>
      <c r="N184" s="51"/>
      <c r="O184" s="2"/>
      <c r="P184" s="2"/>
      <c r="Q184" s="51"/>
      <c r="R184" s="51"/>
      <c r="S184" s="51"/>
      <c r="T184" s="51"/>
      <c r="U184" s="51"/>
      <c r="V184" s="51"/>
    </row>
    <row r="185" spans="3:22" ht="15" customHeight="1" x14ac:dyDescent="0.25">
      <c r="C185" s="718" t="s">
        <v>410</v>
      </c>
      <c r="D185" s="719"/>
      <c r="E185" s="719"/>
      <c r="F185" s="719"/>
      <c r="G185" s="719"/>
      <c r="H185" s="719"/>
      <c r="I185" s="719"/>
      <c r="J185" s="719"/>
      <c r="K185" s="719"/>
      <c r="L185" s="719"/>
      <c r="M185" s="719"/>
      <c r="N185" s="51"/>
      <c r="O185" s="2"/>
      <c r="P185" s="2"/>
      <c r="Q185" s="51"/>
      <c r="R185" s="51"/>
      <c r="S185" s="51"/>
      <c r="T185" s="51"/>
      <c r="U185" s="51"/>
      <c r="V185" s="51"/>
    </row>
    <row r="186" spans="3:22" ht="15" customHeight="1" x14ac:dyDescent="0.25">
      <c r="C186" s="719"/>
      <c r="D186" s="719"/>
      <c r="E186" s="719"/>
      <c r="F186" s="719"/>
      <c r="G186" s="719"/>
      <c r="H186" s="719"/>
      <c r="I186" s="719"/>
      <c r="J186" s="719"/>
      <c r="K186" s="719"/>
      <c r="L186" s="719"/>
      <c r="M186" s="719"/>
      <c r="N186" s="51"/>
      <c r="O186" s="2"/>
      <c r="P186" s="2"/>
      <c r="Q186" s="51"/>
      <c r="R186" s="51"/>
      <c r="S186" s="51"/>
      <c r="T186" s="51"/>
      <c r="U186" s="51"/>
      <c r="V186" s="51"/>
    </row>
    <row r="187" spans="3:22" ht="15" customHeight="1" x14ac:dyDescent="0.25">
      <c r="C187" s="46"/>
      <c r="D187" s="46"/>
      <c r="E187" s="46"/>
      <c r="F187" s="46"/>
      <c r="G187" s="46"/>
      <c r="H187" s="46"/>
      <c r="I187" s="46"/>
      <c r="J187" s="46"/>
      <c r="K187" s="46"/>
      <c r="L187" s="46"/>
      <c r="M187" s="46"/>
      <c r="N187" s="51"/>
      <c r="O187" s="2"/>
      <c r="P187" s="2"/>
      <c r="Q187" s="51"/>
      <c r="R187" s="51"/>
      <c r="S187" s="51"/>
      <c r="T187" s="51"/>
      <c r="U187" s="51"/>
      <c r="V187" s="51"/>
    </row>
    <row r="188" spans="3:22" ht="15" customHeight="1" x14ac:dyDescent="0.25">
      <c r="C188" s="1"/>
      <c r="D188" s="1"/>
      <c r="E188" s="186"/>
      <c r="F188" s="186"/>
      <c r="G188" s="186"/>
      <c r="H188" s="186"/>
      <c r="I188" s="186"/>
      <c r="J188" s="186"/>
      <c r="K188" s="186"/>
      <c r="L188" s="6"/>
      <c r="M188" s="6"/>
      <c r="N188" s="51"/>
      <c r="O188" s="2"/>
      <c r="P188" s="2"/>
      <c r="Q188" s="51"/>
      <c r="R188" s="51"/>
      <c r="S188" s="51"/>
      <c r="T188" s="51"/>
      <c r="U188" s="51"/>
      <c r="V188" s="51"/>
    </row>
    <row r="189" spans="3:22" ht="15" customHeight="1" x14ac:dyDescent="0.25">
      <c r="C189" s="50"/>
      <c r="D189" s="173"/>
      <c r="E189" s="186"/>
      <c r="F189" s="80" t="s">
        <v>409</v>
      </c>
      <c r="G189" s="54"/>
      <c r="H189" s="54"/>
      <c r="I189" s="54"/>
      <c r="J189" s="54"/>
      <c r="K189" s="54"/>
      <c r="L189" s="173"/>
      <c r="M189" s="173"/>
      <c r="N189" s="51"/>
      <c r="O189" s="2"/>
      <c r="P189" s="2"/>
      <c r="Q189" s="51"/>
      <c r="R189" s="51"/>
      <c r="S189" s="51"/>
      <c r="T189" s="51"/>
      <c r="U189" s="51"/>
      <c r="V189" s="51"/>
    </row>
    <row r="190" spans="3:22" ht="15" customHeight="1" x14ac:dyDescent="0.25">
      <c r="C190" s="50"/>
      <c r="D190" s="173"/>
      <c r="E190" s="186"/>
      <c r="F190" s="80" t="s">
        <v>402</v>
      </c>
      <c r="G190" s="54"/>
      <c r="H190" s="54"/>
      <c r="I190" s="54"/>
      <c r="J190" s="54"/>
      <c r="K190" s="54"/>
      <c r="L190" s="51"/>
      <c r="M190" s="173"/>
      <c r="N190" s="51"/>
      <c r="O190" s="2"/>
      <c r="P190" s="2"/>
      <c r="Q190" s="51"/>
      <c r="R190" s="51"/>
      <c r="S190" s="51"/>
      <c r="T190" s="51"/>
      <c r="U190" s="51"/>
      <c r="V190" s="51"/>
    </row>
    <row r="191" spans="3:22" ht="15" customHeight="1" x14ac:dyDescent="0.25">
      <c r="C191" s="50"/>
      <c r="D191" s="173"/>
      <c r="E191" s="186"/>
      <c r="F191" s="80" t="s">
        <v>403</v>
      </c>
      <c r="G191" s="54"/>
      <c r="H191" s="54"/>
      <c r="I191" s="54"/>
      <c r="J191" s="54"/>
      <c r="K191" s="54"/>
      <c r="L191" s="51"/>
      <c r="M191" s="173"/>
      <c r="N191" s="51"/>
      <c r="O191" s="2"/>
      <c r="P191" s="2"/>
      <c r="Q191" s="51"/>
      <c r="R191" s="51"/>
      <c r="S191" s="51"/>
      <c r="T191" s="51"/>
      <c r="U191" s="51"/>
      <c r="V191" s="51"/>
    </row>
    <row r="192" spans="3:22" ht="15" customHeight="1" x14ac:dyDescent="0.25">
      <c r="C192" s="50"/>
      <c r="D192" s="173"/>
      <c r="E192" s="186"/>
      <c r="F192" s="80" t="s">
        <v>404</v>
      </c>
      <c r="G192" s="54"/>
      <c r="H192" s="54"/>
      <c r="I192" s="54"/>
      <c r="J192" s="54"/>
      <c r="K192" s="54"/>
      <c r="L192" s="51"/>
      <c r="M192" s="173"/>
      <c r="N192" s="51"/>
      <c r="O192" s="2"/>
      <c r="P192" s="2"/>
      <c r="Q192" s="51"/>
      <c r="R192" s="51"/>
      <c r="S192" s="51"/>
      <c r="T192" s="51"/>
      <c r="U192" s="51"/>
      <c r="V192" s="51"/>
    </row>
    <row r="193" spans="1:22" ht="15" customHeight="1" x14ac:dyDescent="0.25">
      <c r="C193" s="50"/>
      <c r="D193" s="173"/>
      <c r="E193" s="186"/>
      <c r="F193" s="80" t="s">
        <v>405</v>
      </c>
      <c r="G193" s="54"/>
      <c r="H193" s="54"/>
      <c r="I193" s="54"/>
      <c r="J193" s="54"/>
      <c r="K193" s="54"/>
      <c r="L193" s="51"/>
      <c r="M193" s="173"/>
      <c r="N193" s="51"/>
      <c r="O193" s="2"/>
      <c r="P193" s="2"/>
      <c r="Q193" s="51"/>
      <c r="R193" s="51"/>
      <c r="S193" s="51"/>
      <c r="T193" s="51"/>
      <c r="U193" s="51"/>
      <c r="V193" s="51"/>
    </row>
    <row r="194" spans="1:22" ht="15" customHeight="1" x14ac:dyDescent="0.25">
      <c r="C194" s="50"/>
      <c r="D194" s="173"/>
      <c r="E194" s="186"/>
      <c r="F194" s="80" t="s">
        <v>406</v>
      </c>
      <c r="G194" s="54"/>
      <c r="H194" s="54"/>
      <c r="I194" s="54"/>
      <c r="J194" s="54"/>
      <c r="K194" s="54"/>
      <c r="L194" s="51"/>
      <c r="M194" s="173"/>
      <c r="N194" s="51"/>
      <c r="O194" s="2"/>
      <c r="P194" s="2"/>
      <c r="Q194" s="51"/>
      <c r="R194" s="51"/>
      <c r="S194" s="51"/>
      <c r="T194" s="51"/>
      <c r="U194" s="51"/>
      <c r="V194" s="51"/>
    </row>
    <row r="195" spans="1:22" ht="15" customHeight="1" x14ac:dyDescent="0.25">
      <c r="C195" s="50"/>
      <c r="D195" s="173"/>
      <c r="E195" s="186"/>
      <c r="F195" s="80" t="s">
        <v>407</v>
      </c>
      <c r="G195" s="54"/>
      <c r="H195" s="54"/>
      <c r="I195" s="54"/>
      <c r="J195" s="54"/>
      <c r="K195" s="54"/>
      <c r="L195" s="51"/>
      <c r="M195" s="173"/>
      <c r="N195" s="51"/>
      <c r="O195" s="2"/>
      <c r="P195" s="2"/>
      <c r="Q195" s="51"/>
      <c r="R195" s="51"/>
      <c r="S195" s="51"/>
      <c r="T195" s="51"/>
      <c r="U195" s="51"/>
      <c r="V195" s="51"/>
    </row>
    <row r="196" spans="1:22" ht="15" customHeight="1" x14ac:dyDescent="0.25">
      <c r="C196" s="50"/>
      <c r="D196" s="173"/>
      <c r="E196" s="186"/>
      <c r="F196" s="80" t="s">
        <v>408</v>
      </c>
      <c r="G196" s="54"/>
      <c r="H196" s="54"/>
      <c r="I196" s="54"/>
      <c r="J196" s="54"/>
      <c r="K196" s="54"/>
      <c r="L196" s="51"/>
      <c r="M196" s="173"/>
      <c r="N196" s="51"/>
      <c r="O196" s="2"/>
      <c r="P196" s="2"/>
      <c r="Q196" s="51"/>
      <c r="R196" s="51"/>
      <c r="S196" s="51"/>
      <c r="T196" s="51"/>
      <c r="U196" s="51"/>
      <c r="V196" s="51"/>
    </row>
    <row r="197" spans="1:22" ht="15" customHeight="1" x14ac:dyDescent="0.25">
      <c r="C197" s="50"/>
      <c r="D197" s="173"/>
      <c r="E197" s="186"/>
      <c r="F197" s="186"/>
      <c r="G197" s="186"/>
      <c r="H197" s="186"/>
      <c r="I197" s="186"/>
      <c r="J197" s="186"/>
      <c r="K197" s="186"/>
      <c r="L197" s="51"/>
      <c r="M197" s="173"/>
      <c r="N197" s="51"/>
      <c r="O197" s="2"/>
      <c r="P197" s="2"/>
      <c r="Q197" s="51"/>
      <c r="R197" s="51"/>
      <c r="S197" s="51"/>
      <c r="T197" s="51"/>
      <c r="U197" s="51"/>
      <c r="V197" s="51"/>
    </row>
    <row r="198" spans="1:22" ht="15" customHeight="1" x14ac:dyDescent="0.25">
      <c r="N198" s="51"/>
      <c r="O198" s="2"/>
      <c r="P198" s="2"/>
      <c r="Q198" s="51"/>
      <c r="R198" s="51"/>
      <c r="S198" s="51"/>
      <c r="T198" s="51"/>
      <c r="U198" s="51"/>
      <c r="V198" s="51"/>
    </row>
    <row r="199" spans="1:22" ht="15" customHeight="1" x14ac:dyDescent="0.25">
      <c r="N199" s="51"/>
      <c r="O199" s="2"/>
      <c r="P199" s="2"/>
      <c r="Q199" s="51"/>
      <c r="R199" s="51"/>
      <c r="S199" s="51"/>
      <c r="T199" s="51"/>
      <c r="U199" s="51"/>
      <c r="V199" s="51"/>
    </row>
    <row r="200" spans="1:22" ht="15" customHeight="1" x14ac:dyDescent="0.25">
      <c r="N200" s="51"/>
      <c r="O200" s="2"/>
      <c r="P200" s="2"/>
      <c r="Q200" s="51"/>
      <c r="R200" s="51"/>
      <c r="S200" s="51"/>
      <c r="T200" s="51"/>
      <c r="U200" s="51"/>
      <c r="V200" s="51"/>
    </row>
    <row r="201" spans="1:22" ht="15" customHeight="1" x14ac:dyDescent="0.25">
      <c r="N201" s="51"/>
      <c r="O201" s="2"/>
      <c r="P201" s="2"/>
      <c r="Q201" s="51"/>
      <c r="R201" s="51"/>
      <c r="S201" s="51"/>
      <c r="T201" s="51"/>
      <c r="U201" s="51"/>
      <c r="V201" s="51"/>
    </row>
    <row r="202" spans="1:22" ht="15" customHeight="1" x14ac:dyDescent="0.25">
      <c r="N202" s="51"/>
      <c r="O202" s="2"/>
      <c r="P202" s="2"/>
      <c r="Q202" s="51"/>
      <c r="R202" s="51"/>
      <c r="S202" s="51"/>
      <c r="T202" s="51"/>
      <c r="U202" s="51"/>
      <c r="V202" s="51"/>
    </row>
    <row r="203" spans="1:22" x14ac:dyDescent="0.25">
      <c r="N203" s="51"/>
      <c r="O203" s="2"/>
      <c r="P203" s="2"/>
      <c r="Q203" s="51"/>
      <c r="R203" s="51"/>
      <c r="S203" s="51"/>
      <c r="T203" s="51"/>
      <c r="U203" s="51"/>
      <c r="V203" s="51"/>
    </row>
    <row r="204" spans="1:22" s="51" customFormat="1" x14ac:dyDescent="0.25">
      <c r="A204" s="290"/>
      <c r="B204" s="290"/>
      <c r="C204" s="613" t="s">
        <v>697</v>
      </c>
      <c r="D204" s="614"/>
      <c r="E204" s="614"/>
      <c r="F204" s="614"/>
      <c r="G204" s="614"/>
      <c r="H204" s="614"/>
      <c r="I204" s="614"/>
      <c r="J204" s="614"/>
      <c r="K204" s="614"/>
      <c r="L204" s="614"/>
      <c r="M204"/>
      <c r="P204" s="2"/>
    </row>
    <row r="205" spans="1:22" s="51" customFormat="1" x14ac:dyDescent="0.25">
      <c r="A205" s="290"/>
      <c r="B205" s="290"/>
      <c r="C205" s="614"/>
      <c r="D205" s="614"/>
      <c r="E205" s="614"/>
      <c r="F205" s="614"/>
      <c r="G205" s="614"/>
      <c r="H205" s="614"/>
      <c r="I205" s="614"/>
      <c r="J205" s="614"/>
      <c r="K205" s="614"/>
      <c r="L205" s="614"/>
      <c r="M205"/>
      <c r="P205" s="2"/>
    </row>
    <row r="206" spans="1:22" s="51" customFormat="1" ht="5.0999999999999996" customHeight="1" x14ac:dyDescent="0.25">
      <c r="A206" s="1"/>
      <c r="B206" s="1"/>
      <c r="C206" s="2"/>
      <c r="D206" s="2"/>
      <c r="E206" s="2"/>
      <c r="F206" s="2"/>
      <c r="G206" s="2"/>
      <c r="H206" s="2"/>
      <c r="I206" s="2"/>
      <c r="J206" s="2"/>
      <c r="K206" s="7"/>
      <c r="L206" s="7"/>
      <c r="M206" s="7"/>
      <c r="O206" s="2"/>
      <c r="P206" s="2"/>
    </row>
    <row r="207" spans="1:22" s="51" customFormat="1" x14ac:dyDescent="0.25">
      <c r="A207" s="1"/>
      <c r="B207" s="1"/>
      <c r="C207" s="289"/>
      <c r="D207" s="289"/>
      <c r="E207" s="289"/>
      <c r="F207" s="289"/>
      <c r="G207" s="289"/>
      <c r="H207" s="289"/>
      <c r="I207" s="289"/>
      <c r="J207" s="289"/>
      <c r="K207" s="310"/>
      <c r="L207" s="310"/>
      <c r="M207"/>
      <c r="P207" s="2"/>
    </row>
    <row r="208" spans="1:22" s="51" customFormat="1" x14ac:dyDescent="0.25">
      <c r="A208" s="2"/>
      <c r="B208" s="2"/>
      <c r="C208" s="2"/>
      <c r="D208" s="2"/>
      <c r="E208" s="2"/>
      <c r="F208" s="2"/>
      <c r="G208" s="2"/>
      <c r="H208" s="2"/>
      <c r="I208" s="2"/>
      <c r="J208" s="2"/>
      <c r="K208" s="7"/>
      <c r="L208" s="7"/>
      <c r="M208"/>
      <c r="P208" s="2"/>
    </row>
    <row r="209" spans="1:21" s="51" customFormat="1" x14ac:dyDescent="0.25">
      <c r="A209" s="2"/>
      <c r="B209" s="2"/>
      <c r="C209" s="433"/>
      <c r="D209" s="433"/>
      <c r="E209" s="433"/>
      <c r="F209" s="433"/>
      <c r="G209" s="433"/>
      <c r="H209" s="433"/>
      <c r="I209" s="433"/>
      <c r="J209" s="433"/>
      <c r="K209" s="433"/>
      <c r="L209" s="433"/>
      <c r="M209"/>
      <c r="P209" s="2"/>
    </row>
    <row r="210" spans="1:21" s="51" customFormat="1" x14ac:dyDescent="0.25">
      <c r="A210" s="2"/>
      <c r="B210" s="2"/>
      <c r="C210" s="708" t="s">
        <v>627</v>
      </c>
      <c r="D210" s="387"/>
      <c r="E210" s="2" t="s">
        <v>616</v>
      </c>
      <c r="F210" s="387"/>
      <c r="G210" s="432">
        <f>H107</f>
        <v>175000000</v>
      </c>
      <c r="H210" s="387"/>
      <c r="I210" s="387"/>
      <c r="J210" s="387"/>
      <c r="K210" s="387"/>
      <c r="L210" s="387"/>
      <c r="M210"/>
      <c r="P210" s="2"/>
    </row>
    <row r="211" spans="1:21" s="51" customFormat="1" x14ac:dyDescent="0.25">
      <c r="A211" s="2"/>
      <c r="B211" s="2"/>
      <c r="C211" s="708"/>
      <c r="D211" s="387"/>
      <c r="E211" s="721" t="s">
        <v>621</v>
      </c>
      <c r="F211" s="722"/>
      <c r="G211" s="432">
        <f>H134</f>
        <v>1050000000</v>
      </c>
      <c r="H211" s="387"/>
      <c r="I211" s="387"/>
      <c r="J211" s="387"/>
      <c r="K211" s="387"/>
      <c r="L211" s="387"/>
      <c r="M211"/>
      <c r="P211" s="2"/>
    </row>
    <row r="212" spans="1:21" s="51" customFormat="1" ht="36" x14ac:dyDescent="0.25">
      <c r="A212" s="2"/>
      <c r="B212" s="2"/>
      <c r="C212" s="427"/>
      <c r="D212" s="428"/>
      <c r="E212" s="429" t="s">
        <v>389</v>
      </c>
      <c r="F212" s="429" t="s">
        <v>626</v>
      </c>
      <c r="G212" s="429"/>
      <c r="H212" s="429" t="s">
        <v>622</v>
      </c>
      <c r="I212" s="429" t="s">
        <v>623</v>
      </c>
      <c r="J212" s="426"/>
      <c r="K212" s="429" t="s">
        <v>624</v>
      </c>
      <c r="L212" s="429" t="s">
        <v>625</v>
      </c>
      <c r="M212"/>
      <c r="P212" s="2"/>
    </row>
    <row r="213" spans="1:21" s="51" customFormat="1" x14ac:dyDescent="0.25">
      <c r="A213" s="2"/>
      <c r="B213" s="2"/>
      <c r="C213" s="174"/>
      <c r="D213" s="174"/>
      <c r="H213" s="178"/>
      <c r="I213" s="178"/>
      <c r="K213" s="178"/>
      <c r="L213" s="178"/>
      <c r="M213"/>
      <c r="O213" s="2"/>
      <c r="P213" s="2"/>
      <c r="U213" s="435"/>
    </row>
    <row r="214" spans="1:21" s="51" customFormat="1" x14ac:dyDescent="0.25">
      <c r="A214" s="2"/>
      <c r="B214" s="2"/>
      <c r="C214" s="174" t="s">
        <v>385</v>
      </c>
      <c r="D214" s="174"/>
      <c r="E214" s="40">
        <v>4.4699999999999997E-2</v>
      </c>
      <c r="F214" s="176">
        <v>4.4699999999999997E-2</v>
      </c>
      <c r="G214" s="174"/>
      <c r="H214" s="40">
        <v>4.4699999999999997E-2</v>
      </c>
      <c r="I214" s="176">
        <v>4.4699999999999997E-2</v>
      </c>
      <c r="K214" s="40">
        <v>4.4699999999999997E-2</v>
      </c>
      <c r="L214" s="176">
        <v>4.4699999999999997E-2</v>
      </c>
      <c r="M214"/>
      <c r="O214" s="2"/>
      <c r="P214" s="2"/>
      <c r="U214" s="436"/>
    </row>
    <row r="215" spans="1:21" s="51" customFormat="1" x14ac:dyDescent="0.25">
      <c r="A215" s="2"/>
      <c r="B215" s="2"/>
      <c r="C215" s="174"/>
      <c r="D215" s="174"/>
      <c r="E215" s="179"/>
      <c r="F215" s="180"/>
      <c r="G215" s="171"/>
      <c r="H215" s="179"/>
      <c r="I215" s="180"/>
      <c r="K215" s="179"/>
      <c r="L215" s="180"/>
      <c r="M215" s="177"/>
      <c r="O215" s="2"/>
      <c r="P215" s="2"/>
      <c r="U215" s="437"/>
    </row>
    <row r="216" spans="1:21" s="51" customFormat="1" x14ac:dyDescent="0.25">
      <c r="A216" s="2"/>
      <c r="B216" s="2"/>
      <c r="C216" s="174" t="s">
        <v>386</v>
      </c>
      <c r="D216" s="174"/>
      <c r="E216" s="40">
        <v>2.8E-3</v>
      </c>
      <c r="F216" s="176">
        <f>E216</f>
        <v>2.8E-3</v>
      </c>
      <c r="G216" s="174"/>
      <c r="H216" s="40">
        <f>E$216</f>
        <v>2.8E-3</v>
      </c>
      <c r="I216" s="176">
        <f>H216</f>
        <v>2.8E-3</v>
      </c>
      <c r="J216"/>
      <c r="K216" s="40">
        <f>E$216</f>
        <v>2.8E-3</v>
      </c>
      <c r="L216" s="176">
        <f>K216</f>
        <v>2.8E-3</v>
      </c>
      <c r="M216"/>
      <c r="O216" s="2"/>
      <c r="P216" s="2"/>
    </row>
    <row r="217" spans="1:21" s="51" customFormat="1" ht="15" customHeight="1" x14ac:dyDescent="0.25">
      <c r="A217" s="2"/>
      <c r="B217" s="2"/>
      <c r="C217" s="174" t="s">
        <v>387</v>
      </c>
      <c r="D217" s="174"/>
      <c r="E217" s="40">
        <f>M151</f>
        <v>2.7696190476190475E-2</v>
      </c>
      <c r="F217" s="430">
        <v>2.5000000000000001E-2</v>
      </c>
      <c r="G217" s="288"/>
      <c r="H217" s="40">
        <f>E$217</f>
        <v>2.7696190476190475E-2</v>
      </c>
      <c r="I217" s="430">
        <v>2.3E-2</v>
      </c>
      <c r="J217"/>
      <c r="K217" s="40">
        <f>E$217</f>
        <v>2.7696190476190475E-2</v>
      </c>
      <c r="L217" s="430">
        <v>1.6E-2</v>
      </c>
      <c r="M217"/>
      <c r="O217" s="2"/>
      <c r="P217" s="2"/>
    </row>
    <row r="218" spans="1:21" s="51" customFormat="1" x14ac:dyDescent="0.25">
      <c r="A218" s="2"/>
      <c r="B218" s="2"/>
      <c r="C218" s="174" t="s">
        <v>388</v>
      </c>
      <c r="D218" s="174"/>
      <c r="E218" s="40">
        <v>2.7000000000000001E-3</v>
      </c>
      <c r="F218" s="176">
        <f>E218</f>
        <v>2.7000000000000001E-3</v>
      </c>
      <c r="G218" s="174"/>
      <c r="H218" s="40">
        <f>E$218</f>
        <v>2.7000000000000001E-3</v>
      </c>
      <c r="I218" s="176">
        <f>H218</f>
        <v>2.7000000000000001E-3</v>
      </c>
      <c r="J218"/>
      <c r="K218" s="40">
        <f>E$218</f>
        <v>2.7000000000000001E-3</v>
      </c>
      <c r="L218" s="176">
        <f>K218</f>
        <v>2.7000000000000001E-3</v>
      </c>
      <c r="M218"/>
      <c r="O218" s="2"/>
      <c r="P218" s="2"/>
    </row>
    <row r="219" spans="1:21" s="51" customFormat="1" ht="15" customHeight="1" x14ac:dyDescent="0.25">
      <c r="A219" s="2"/>
      <c r="B219" s="2"/>
      <c r="C219" s="174"/>
      <c r="D219" s="174"/>
      <c r="E219" s="181"/>
      <c r="F219" s="182"/>
      <c r="G219" s="171"/>
      <c r="H219" s="181"/>
      <c r="I219" s="182"/>
      <c r="J219"/>
      <c r="K219" s="181"/>
      <c r="L219" s="182"/>
      <c r="M219"/>
      <c r="O219" s="2"/>
      <c r="P219" s="2"/>
    </row>
    <row r="220" spans="1:21" s="51" customFormat="1" ht="15" customHeight="1" x14ac:dyDescent="0.25">
      <c r="A220" s="2"/>
      <c r="B220" s="2"/>
      <c r="C220" s="174" t="s">
        <v>391</v>
      </c>
      <c r="D220" s="174"/>
      <c r="E220" s="40">
        <f>(E216+E217+E218)</f>
        <v>3.3196190476190476E-2</v>
      </c>
      <c r="F220" s="176">
        <f>SUM(F216:F219)</f>
        <v>3.0500000000000003E-2</v>
      </c>
      <c r="G220" s="174"/>
      <c r="H220" s="40">
        <f>(H216+H217+H218)</f>
        <v>3.3196190476190476E-2</v>
      </c>
      <c r="I220" s="176">
        <f>SUM(I216:I219)</f>
        <v>2.8500000000000001E-2</v>
      </c>
      <c r="J220"/>
      <c r="K220" s="40">
        <f>(K216+K217+K218)</f>
        <v>3.3196190476190476E-2</v>
      </c>
      <c r="L220" s="176">
        <f>SUM(L216:L219)</f>
        <v>2.1500000000000002E-2</v>
      </c>
      <c r="M220"/>
      <c r="O220" s="2"/>
      <c r="P220" s="2"/>
    </row>
    <row r="221" spans="1:21" s="51" customFormat="1" ht="15" customHeight="1" x14ac:dyDescent="0.25">
      <c r="A221" s="2"/>
      <c r="B221" s="2"/>
      <c r="C221" s="174"/>
      <c r="D221" s="174"/>
      <c r="E221" s="181"/>
      <c r="F221" s="180"/>
      <c r="G221" s="171"/>
      <c r="H221" s="181"/>
      <c r="I221" s="180"/>
      <c r="J221"/>
      <c r="K221" s="181"/>
      <c r="L221" s="180"/>
      <c r="M221"/>
      <c r="O221" s="2"/>
      <c r="P221" s="2"/>
    </row>
    <row r="222" spans="1:21" s="51" customFormat="1" x14ac:dyDescent="0.25">
      <c r="A222" s="2"/>
      <c r="B222" s="2"/>
      <c r="C222" s="174" t="s">
        <v>390</v>
      </c>
      <c r="D222" s="174"/>
      <c r="E222" s="40">
        <f>E214-(E220)</f>
        <v>1.150380952380952E-2</v>
      </c>
      <c r="F222" s="431">
        <f>F214-(F220)</f>
        <v>1.4199999999999994E-2</v>
      </c>
      <c r="G222" s="174"/>
      <c r="H222" s="40">
        <f>H214-(H220)</f>
        <v>1.150380952380952E-2</v>
      </c>
      <c r="I222" s="431">
        <f>I214-(I220)</f>
        <v>1.6199999999999996E-2</v>
      </c>
      <c r="J222"/>
      <c r="K222" s="40">
        <f>K214-(K220)</f>
        <v>1.150380952380952E-2</v>
      </c>
      <c r="L222" s="431">
        <f>L214-(L220)</f>
        <v>2.3199999999999995E-2</v>
      </c>
      <c r="M222"/>
      <c r="O222" s="2"/>
      <c r="P222" s="2"/>
    </row>
    <row r="223" spans="1:21" s="51" customFormat="1" x14ac:dyDescent="0.25">
      <c r="A223" s="2"/>
      <c r="B223" s="2"/>
      <c r="C223" s="381"/>
      <c r="D223" s="381"/>
      <c r="E223" s="381"/>
      <c r="F223" s="21"/>
      <c r="G223" s="381"/>
      <c r="H223" s="21"/>
      <c r="I223" s="381"/>
      <c r="J223"/>
      <c r="K223"/>
      <c r="L223"/>
      <c r="M223"/>
      <c r="O223" s="2"/>
      <c r="P223" s="2"/>
    </row>
    <row r="224" spans="1:21" s="51" customFormat="1" x14ac:dyDescent="0.25">
      <c r="A224" s="2"/>
      <c r="B224" s="2"/>
      <c r="C224" s="381" t="s">
        <v>628</v>
      </c>
      <c r="D224" s="381"/>
      <c r="E224" s="434">
        <v>0.14000000000000001</v>
      </c>
      <c r="F224" s="21"/>
      <c r="G224" s="381"/>
      <c r="H224" s="21">
        <f>E224</f>
        <v>0.14000000000000001</v>
      </c>
      <c r="I224" s="381"/>
      <c r="J224"/>
      <c r="K224" s="79">
        <f>E224</f>
        <v>0.14000000000000001</v>
      </c>
      <c r="L224"/>
      <c r="M224"/>
      <c r="O224" s="2"/>
      <c r="P224" s="2"/>
    </row>
    <row r="225" spans="1:22" s="51" customFormat="1" x14ac:dyDescent="0.25">
      <c r="A225" s="2"/>
      <c r="B225" s="2"/>
      <c r="C225" s="381" t="s">
        <v>629</v>
      </c>
      <c r="D225" s="381"/>
      <c r="E225" s="389">
        <f>E224*G211</f>
        <v>147000000</v>
      </c>
      <c r="F225" s="21"/>
      <c r="G225" s="381"/>
      <c r="H225" s="20">
        <f>E225</f>
        <v>147000000</v>
      </c>
      <c r="I225" s="381"/>
      <c r="J225"/>
      <c r="K225" s="5">
        <f>E225</f>
        <v>147000000</v>
      </c>
      <c r="L225"/>
      <c r="M225"/>
      <c r="O225" s="2"/>
      <c r="P225" s="2"/>
    </row>
    <row r="226" spans="1:22" s="51" customFormat="1" x14ac:dyDescent="0.25">
      <c r="A226" s="2"/>
      <c r="B226" s="2"/>
      <c r="C226" s="381" t="s">
        <v>22</v>
      </c>
      <c r="D226" s="381"/>
      <c r="E226" s="434">
        <f>(E222*$G211)/E225</f>
        <v>8.2170068027210857E-2</v>
      </c>
      <c r="F226" s="434">
        <f>(F222*$G211)/E225</f>
        <v>0.1014285714285714</v>
      </c>
      <c r="G226" s="381"/>
      <c r="H226" s="434">
        <f>(H222*$G211)/H225</f>
        <v>8.2170068027210857E-2</v>
      </c>
      <c r="I226" s="434">
        <f>(I222*$G211)/H225</f>
        <v>0.11571428571428569</v>
      </c>
      <c r="J226"/>
      <c r="K226" s="434">
        <f>(K222*$G211)/K225</f>
        <v>8.2170068027210857E-2</v>
      </c>
      <c r="L226" s="434">
        <f>(L222*$G211)/K225</f>
        <v>0.16571428571428568</v>
      </c>
      <c r="M226"/>
      <c r="O226" s="2"/>
      <c r="P226" s="2"/>
    </row>
    <row r="227" spans="1:22" s="51" customFormat="1" x14ac:dyDescent="0.25">
      <c r="A227" s="2"/>
      <c r="B227" s="2"/>
      <c r="C227" s="381"/>
      <c r="D227" s="381"/>
      <c r="E227" s="381"/>
      <c r="F227" s="21"/>
      <c r="G227" s="381"/>
      <c r="H227" s="21"/>
      <c r="I227" s="381"/>
      <c r="J227"/>
      <c r="K227"/>
      <c r="L227"/>
      <c r="M227"/>
      <c r="O227" s="2"/>
      <c r="P227" s="2"/>
    </row>
    <row r="228" spans="1:22" s="51" customFormat="1" x14ac:dyDescent="0.25">
      <c r="A228" s="2"/>
      <c r="B228" s="2"/>
      <c r="C228" s="2"/>
      <c r="D228" s="2"/>
      <c r="E228" s="2"/>
      <c r="F228" s="2"/>
      <c r="G228" s="2"/>
      <c r="H228" s="2"/>
      <c r="I228" s="2"/>
      <c r="J228" s="2"/>
      <c r="K228" s="7"/>
      <c r="L228" s="7"/>
      <c r="M228" s="7"/>
      <c r="O228" s="2"/>
      <c r="P228" s="2"/>
    </row>
    <row r="229" spans="1:22" x14ac:dyDescent="0.25">
      <c r="L229" s="6"/>
      <c r="M229" s="6"/>
      <c r="N229" s="51"/>
      <c r="O229" s="600"/>
      <c r="P229" s="2"/>
      <c r="Q229" s="51"/>
      <c r="R229" s="51"/>
      <c r="S229" s="51"/>
      <c r="T229" s="51"/>
      <c r="U229" s="51"/>
      <c r="V229" s="51"/>
    </row>
    <row r="230" spans="1:22" x14ac:dyDescent="0.25">
      <c r="L230" s="6"/>
      <c r="M230" s="6"/>
      <c r="N230" s="51"/>
      <c r="O230" s="600"/>
      <c r="P230" s="2"/>
      <c r="Q230" s="51"/>
      <c r="R230" s="51"/>
      <c r="S230" s="51"/>
      <c r="T230" s="51"/>
      <c r="U230" s="51"/>
      <c r="V230" s="51"/>
    </row>
    <row r="231" spans="1:22" x14ac:dyDescent="0.25">
      <c r="L231" s="6"/>
      <c r="M231" s="6"/>
      <c r="N231" s="51"/>
      <c r="O231" s="600"/>
      <c r="P231" s="2"/>
      <c r="Q231" s="51"/>
      <c r="R231" s="51"/>
      <c r="S231" s="51"/>
      <c r="T231" s="51"/>
      <c r="U231" s="51"/>
      <c r="V231" s="51"/>
    </row>
    <row r="232" spans="1:22" x14ac:dyDescent="0.25">
      <c r="L232" s="6"/>
      <c r="M232" s="6"/>
      <c r="N232" s="51"/>
      <c r="O232" s="600"/>
      <c r="P232" s="2"/>
      <c r="Q232" s="51"/>
      <c r="R232" s="51"/>
      <c r="S232" s="51"/>
      <c r="T232" s="51"/>
      <c r="U232" s="51"/>
      <c r="V232" s="51"/>
    </row>
    <row r="233" spans="1:22" s="74" customFormat="1" ht="3.95" customHeight="1" x14ac:dyDescent="0.25">
      <c r="A233" s="67"/>
      <c r="N233" s="51"/>
      <c r="O233" s="2"/>
      <c r="P233" s="2"/>
      <c r="Q233" s="51"/>
      <c r="R233" s="51"/>
      <c r="S233" s="51"/>
      <c r="T233" s="51"/>
      <c r="U233" s="51"/>
      <c r="V233" s="51"/>
    </row>
    <row r="234" spans="1:22" ht="15.75" x14ac:dyDescent="0.25">
      <c r="A234" s="328"/>
      <c r="B234" s="329"/>
      <c r="C234" s="613" t="s">
        <v>712</v>
      </c>
      <c r="D234" s="720"/>
      <c r="E234" s="720"/>
      <c r="F234" s="720"/>
      <c r="G234" s="720"/>
      <c r="H234" s="720"/>
      <c r="I234" s="720"/>
      <c r="J234" s="720"/>
      <c r="K234" s="720"/>
      <c r="L234" s="720"/>
      <c r="M234" s="720"/>
      <c r="N234" s="51"/>
      <c r="O234" s="2"/>
      <c r="P234" s="2"/>
      <c r="Q234" s="51"/>
      <c r="R234" s="51"/>
      <c r="S234" s="51"/>
      <c r="T234" s="51"/>
      <c r="U234" s="51"/>
      <c r="V234" s="51"/>
    </row>
    <row r="235" spans="1:22" ht="15.75" x14ac:dyDescent="0.25">
      <c r="A235" s="329"/>
      <c r="B235" s="329"/>
      <c r="C235" s="720"/>
      <c r="D235" s="720"/>
      <c r="E235" s="720"/>
      <c r="F235" s="720"/>
      <c r="G235" s="720"/>
      <c r="H235" s="720"/>
      <c r="I235" s="720"/>
      <c r="J235" s="720"/>
      <c r="K235" s="720"/>
      <c r="L235" s="720"/>
      <c r="M235" s="720"/>
      <c r="N235" s="51"/>
      <c r="O235" s="2"/>
      <c r="P235" s="2"/>
      <c r="Q235" s="51"/>
      <c r="R235" s="51"/>
      <c r="S235" s="51"/>
      <c r="T235" s="51"/>
      <c r="U235" s="51"/>
      <c r="V235" s="51"/>
    </row>
    <row r="236" spans="1:22" ht="5.0999999999999996" customHeight="1" x14ac:dyDescent="0.25">
      <c r="N236" s="51"/>
      <c r="O236" s="2"/>
      <c r="P236" s="2"/>
      <c r="Q236" s="51"/>
      <c r="R236" s="51"/>
      <c r="S236" s="51"/>
      <c r="T236" s="51"/>
      <c r="U236" s="51"/>
      <c r="V236" s="51"/>
    </row>
    <row r="237" spans="1:22" x14ac:dyDescent="0.25">
      <c r="A237" s="292"/>
      <c r="B237" s="292"/>
      <c r="C237" s="292"/>
      <c r="D237" s="292"/>
      <c r="E237" s="292"/>
      <c r="F237" s="292"/>
      <c r="G237" s="292"/>
      <c r="H237" s="292"/>
      <c r="I237" s="292"/>
      <c r="J237" s="292"/>
      <c r="K237" s="292"/>
      <c r="L237" s="292"/>
      <c r="M237" s="292"/>
      <c r="N237" s="51"/>
      <c r="O237" s="2"/>
      <c r="P237" s="2"/>
      <c r="Q237" s="51"/>
      <c r="R237" s="51"/>
      <c r="S237" s="51"/>
      <c r="T237" s="51"/>
      <c r="U237" s="51"/>
      <c r="V237" s="51"/>
    </row>
    <row r="238" spans="1:22" x14ac:dyDescent="0.25">
      <c r="N238" s="51"/>
      <c r="O238" s="2"/>
      <c r="P238" s="2"/>
      <c r="Q238" s="51"/>
      <c r="R238" s="51"/>
      <c r="S238" s="51"/>
      <c r="T238" s="51"/>
      <c r="U238" s="51"/>
      <c r="V238" s="51"/>
    </row>
    <row r="239" spans="1:22" x14ac:dyDescent="0.25">
      <c r="C239" s="307" t="s">
        <v>415</v>
      </c>
      <c r="D239" s="308"/>
      <c r="E239" s="309"/>
      <c r="F239" s="309"/>
      <c r="G239" s="309"/>
      <c r="H239" s="309"/>
      <c r="I239" s="309"/>
      <c r="J239" s="309"/>
      <c r="K239" s="309"/>
      <c r="L239" s="309"/>
      <c r="M239" s="309"/>
      <c r="N239" s="51"/>
      <c r="O239" s="2"/>
      <c r="P239" s="2"/>
      <c r="Q239" s="51"/>
      <c r="R239" s="51"/>
      <c r="S239" s="51"/>
      <c r="T239" s="51"/>
      <c r="U239" s="51"/>
      <c r="V239" s="51"/>
    </row>
    <row r="240" spans="1:22" x14ac:dyDescent="0.25">
      <c r="C240" s="22"/>
      <c r="D240" s="8"/>
      <c r="E240" s="10"/>
      <c r="F240" s="10"/>
      <c r="G240" s="10"/>
      <c r="H240" s="10"/>
      <c r="I240" s="10"/>
      <c r="J240" s="10"/>
      <c r="K240" s="10"/>
      <c r="L240" s="10"/>
      <c r="M240" s="10"/>
      <c r="N240" s="51"/>
      <c r="O240" s="2"/>
      <c r="P240" s="2"/>
      <c r="Q240" s="51"/>
      <c r="R240" s="51"/>
      <c r="S240" s="51"/>
      <c r="T240" s="51"/>
      <c r="U240" s="51"/>
      <c r="V240" s="51"/>
    </row>
    <row r="241" spans="3:22" x14ac:dyDescent="0.25">
      <c r="C241" s="704" t="s">
        <v>420</v>
      </c>
      <c r="D241" s="6">
        <v>1</v>
      </c>
      <c r="E241" s="1" t="s">
        <v>418</v>
      </c>
      <c r="G241" s="1"/>
      <c r="H241" s="1"/>
      <c r="I241" s="1"/>
      <c r="J241" s="1"/>
      <c r="K241" s="1"/>
      <c r="L241" s="1"/>
      <c r="M241" s="1"/>
      <c r="N241" s="51"/>
      <c r="O241" s="2"/>
      <c r="P241" s="2"/>
      <c r="Q241" s="51"/>
      <c r="R241" s="51"/>
      <c r="S241" s="51"/>
      <c r="T241" s="51"/>
      <c r="U241" s="51"/>
      <c r="V241" s="51"/>
    </row>
    <row r="242" spans="3:22" x14ac:dyDescent="0.25">
      <c r="C242" s="704"/>
      <c r="D242" s="6">
        <f t="shared" ref="D242:D250" si="0">D241+1</f>
        <v>2</v>
      </c>
      <c r="E242" s="1" t="s">
        <v>570</v>
      </c>
      <c r="G242" s="1"/>
      <c r="H242" s="1"/>
      <c r="I242" s="1"/>
      <c r="J242" s="1"/>
      <c r="K242" s="1"/>
      <c r="L242" s="1"/>
      <c r="M242" s="1"/>
      <c r="N242" s="51"/>
      <c r="O242" s="2"/>
      <c r="P242" s="2"/>
      <c r="Q242" s="51"/>
      <c r="R242" s="51"/>
      <c r="S242" s="51"/>
      <c r="T242" s="51"/>
      <c r="U242" s="51"/>
      <c r="V242" s="51"/>
    </row>
    <row r="243" spans="3:22" x14ac:dyDescent="0.25">
      <c r="C243" s="704"/>
      <c r="D243" s="6">
        <f t="shared" si="0"/>
        <v>3</v>
      </c>
      <c r="E243" s="1" t="s">
        <v>569</v>
      </c>
      <c r="G243" s="1"/>
      <c r="H243" s="1"/>
      <c r="I243" s="1"/>
      <c r="J243" s="1"/>
      <c r="K243" s="1"/>
      <c r="L243" s="1"/>
      <c r="M243" s="1"/>
      <c r="N243" s="51"/>
      <c r="O243" s="2"/>
      <c r="P243" s="2"/>
      <c r="Q243" s="51"/>
      <c r="R243" s="51"/>
      <c r="S243" s="51"/>
      <c r="T243" s="51"/>
      <c r="U243" s="51"/>
      <c r="V243" s="51"/>
    </row>
    <row r="244" spans="3:22" x14ac:dyDescent="0.25">
      <c r="C244" s="175"/>
      <c r="D244" s="6">
        <f t="shared" si="0"/>
        <v>4</v>
      </c>
      <c r="E244" s="1" t="s">
        <v>419</v>
      </c>
      <c r="G244" s="1"/>
      <c r="H244" s="1"/>
      <c r="I244" s="1"/>
      <c r="J244" s="1"/>
      <c r="K244" s="1"/>
      <c r="L244" s="1"/>
      <c r="M244" s="1"/>
      <c r="N244" s="51"/>
      <c r="O244" s="2"/>
      <c r="P244" s="2"/>
      <c r="Q244" s="51"/>
      <c r="R244" s="51"/>
      <c r="S244" s="51"/>
      <c r="T244" s="51"/>
      <c r="U244" s="51"/>
      <c r="V244" s="51"/>
    </row>
    <row r="245" spans="3:22" x14ac:dyDescent="0.25">
      <c r="C245" s="1"/>
      <c r="D245" s="6">
        <f t="shared" si="0"/>
        <v>5</v>
      </c>
      <c r="E245" s="1" t="s">
        <v>567</v>
      </c>
      <c r="G245" s="1"/>
      <c r="H245" s="1"/>
      <c r="I245" s="1"/>
      <c r="J245" s="1"/>
      <c r="K245" s="1"/>
      <c r="L245" s="1"/>
      <c r="M245" s="1"/>
      <c r="N245" s="51"/>
      <c r="O245" s="2"/>
      <c r="P245" s="2"/>
      <c r="Q245" s="51"/>
      <c r="R245" s="51"/>
      <c r="S245" s="51"/>
      <c r="T245" s="51"/>
      <c r="U245" s="51"/>
      <c r="V245" s="51"/>
    </row>
    <row r="246" spans="3:22" x14ac:dyDescent="0.25">
      <c r="C246" s="1"/>
      <c r="D246" s="6">
        <f t="shared" si="0"/>
        <v>6</v>
      </c>
      <c r="E246" s="1" t="s">
        <v>421</v>
      </c>
      <c r="G246" s="1"/>
      <c r="H246" s="1"/>
      <c r="I246" s="1"/>
      <c r="J246" s="1"/>
      <c r="K246" s="1"/>
      <c r="L246" s="1"/>
      <c r="M246" s="1"/>
      <c r="N246" s="51"/>
      <c r="O246" s="2"/>
      <c r="P246" s="2"/>
      <c r="Q246" s="51"/>
      <c r="R246" s="51"/>
      <c r="S246" s="51"/>
      <c r="T246" s="51"/>
      <c r="U246" s="51"/>
      <c r="V246" s="51"/>
    </row>
    <row r="247" spans="3:22" x14ac:dyDescent="0.25">
      <c r="C247" s="1"/>
      <c r="D247" s="6">
        <f t="shared" si="0"/>
        <v>7</v>
      </c>
      <c r="E247" s="1" t="s">
        <v>416</v>
      </c>
      <c r="G247" s="1"/>
      <c r="H247" s="1"/>
      <c r="I247" s="1"/>
      <c r="J247" s="1"/>
      <c r="K247" s="1"/>
      <c r="L247" s="1"/>
      <c r="M247" s="1"/>
      <c r="N247" s="51"/>
      <c r="O247" s="2"/>
      <c r="P247" s="2"/>
      <c r="Q247" s="51"/>
      <c r="R247" s="51"/>
      <c r="S247" s="51"/>
      <c r="T247" s="51"/>
      <c r="U247" s="51"/>
      <c r="V247" s="51"/>
    </row>
    <row r="248" spans="3:22" x14ac:dyDescent="0.25">
      <c r="C248" s="1"/>
      <c r="D248" s="6">
        <f t="shared" si="0"/>
        <v>8</v>
      </c>
      <c r="E248" s="1" t="s">
        <v>417</v>
      </c>
      <c r="G248" s="1"/>
      <c r="H248" s="1"/>
      <c r="I248" s="1"/>
      <c r="J248" s="1"/>
      <c r="K248" s="1"/>
      <c r="L248" s="1"/>
      <c r="M248" s="1"/>
      <c r="N248" s="51"/>
      <c r="O248" s="2"/>
      <c r="P248" s="2"/>
      <c r="Q248" s="51"/>
      <c r="R248" s="51"/>
      <c r="S248" s="51"/>
      <c r="T248" s="51"/>
      <c r="U248" s="51"/>
      <c r="V248" s="51"/>
    </row>
    <row r="249" spans="3:22" x14ac:dyDescent="0.25">
      <c r="C249" s="1"/>
      <c r="D249" s="6">
        <f t="shared" si="0"/>
        <v>9</v>
      </c>
      <c r="E249" s="1" t="s">
        <v>568</v>
      </c>
      <c r="G249" s="1"/>
      <c r="H249" s="1"/>
      <c r="I249" s="1"/>
      <c r="J249" s="1"/>
      <c r="K249" s="1"/>
      <c r="L249" s="1"/>
      <c r="M249" s="1"/>
      <c r="N249" s="51"/>
      <c r="O249" s="2"/>
      <c r="P249" s="2"/>
      <c r="Q249" s="51"/>
      <c r="R249" s="51"/>
      <c r="S249" s="51"/>
      <c r="T249" s="51"/>
      <c r="U249" s="51"/>
      <c r="V249" s="51"/>
    </row>
    <row r="250" spans="3:22" x14ac:dyDescent="0.25">
      <c r="C250" s="1"/>
      <c r="D250" s="6">
        <f t="shared" si="0"/>
        <v>10</v>
      </c>
      <c r="E250" s="1" t="s">
        <v>566</v>
      </c>
      <c r="G250" s="1"/>
      <c r="H250" s="1"/>
      <c r="I250" s="1"/>
      <c r="J250" s="1"/>
      <c r="K250" s="1"/>
      <c r="L250" s="1"/>
      <c r="M250" s="1"/>
      <c r="N250" s="51"/>
      <c r="O250" s="2"/>
      <c r="P250" s="2"/>
      <c r="Q250" s="51"/>
      <c r="R250" s="51"/>
      <c r="S250" s="51"/>
      <c r="T250" s="51"/>
      <c r="U250" s="51"/>
      <c r="V250" s="51"/>
    </row>
    <row r="251" spans="3:22" x14ac:dyDescent="0.25">
      <c r="C251" s="1"/>
      <c r="D251" s="6">
        <v>11</v>
      </c>
      <c r="E251" s="1" t="s">
        <v>571</v>
      </c>
      <c r="G251" s="1"/>
      <c r="H251" s="1"/>
      <c r="I251" s="1"/>
      <c r="J251" s="1"/>
      <c r="K251" s="1"/>
      <c r="L251" s="1"/>
      <c r="M251" s="1"/>
      <c r="N251" s="51"/>
      <c r="O251" s="2"/>
      <c r="P251" s="2"/>
      <c r="Q251" s="51"/>
      <c r="R251" s="51"/>
      <c r="S251" s="51"/>
      <c r="T251" s="51"/>
      <c r="U251" s="51"/>
      <c r="V251" s="51"/>
    </row>
    <row r="252" spans="3:22" x14ac:dyDescent="0.25">
      <c r="C252" s="1"/>
      <c r="D252" s="6"/>
      <c r="E252" s="1"/>
      <c r="G252" s="1"/>
      <c r="H252" s="1"/>
      <c r="I252" s="1"/>
      <c r="J252" s="1"/>
      <c r="K252" s="1"/>
      <c r="L252" s="1"/>
      <c r="M252" s="1"/>
      <c r="N252" s="51"/>
      <c r="O252" s="2"/>
      <c r="P252" s="2"/>
      <c r="Q252" s="51"/>
      <c r="R252" s="51"/>
      <c r="S252" s="51"/>
      <c r="T252" s="51"/>
      <c r="U252" s="51"/>
      <c r="V252" s="51"/>
    </row>
    <row r="253" spans="3:22" x14ac:dyDescent="0.25">
      <c r="C253" s="1"/>
      <c r="D253" s="6"/>
      <c r="E253" s="1"/>
      <c r="G253" s="1"/>
      <c r="H253" s="1"/>
      <c r="I253" s="1"/>
      <c r="J253" s="1"/>
      <c r="K253" s="1"/>
      <c r="L253" s="1"/>
      <c r="M253" s="1"/>
      <c r="N253" s="51"/>
      <c r="O253" s="2"/>
      <c r="P253" s="2"/>
      <c r="Q253" s="51"/>
      <c r="R253" s="51"/>
      <c r="S253" s="51"/>
      <c r="T253" s="51"/>
      <c r="U253" s="51"/>
      <c r="V253" s="51"/>
    </row>
    <row r="254" spans="3:22" x14ac:dyDescent="0.25">
      <c r="C254" s="1"/>
      <c r="D254" s="6"/>
      <c r="E254" s="1"/>
      <c r="G254" s="1"/>
      <c r="H254" s="1"/>
      <c r="I254" s="1"/>
      <c r="J254" s="1"/>
      <c r="K254" s="1"/>
      <c r="L254" s="1"/>
      <c r="M254" s="1"/>
      <c r="N254" s="51"/>
      <c r="O254" s="2"/>
      <c r="P254" s="2"/>
      <c r="Q254" s="51"/>
      <c r="R254" s="51"/>
      <c r="S254" s="51"/>
      <c r="T254" s="51"/>
      <c r="U254" s="51"/>
      <c r="V254" s="51"/>
    </row>
    <row r="255" spans="3:22" x14ac:dyDescent="0.25">
      <c r="C255" s="1"/>
      <c r="D255" s="6"/>
      <c r="E255" s="1"/>
      <c r="G255" s="1"/>
      <c r="H255" s="1"/>
      <c r="I255" s="1"/>
      <c r="J255" s="1"/>
      <c r="K255" s="1"/>
      <c r="L255" s="1"/>
      <c r="M255" s="1"/>
      <c r="N255" s="51"/>
      <c r="O255" s="2"/>
      <c r="P255" s="2"/>
      <c r="Q255" s="51"/>
      <c r="R255" s="51"/>
      <c r="S255" s="51"/>
      <c r="T255" s="51"/>
      <c r="U255" s="51"/>
      <c r="V255" s="51"/>
    </row>
    <row r="256" spans="3:22" x14ac:dyDescent="0.25">
      <c r="C256" s="1"/>
      <c r="D256" s="6"/>
      <c r="E256" s="1"/>
      <c r="G256" s="1"/>
      <c r="H256" s="1"/>
      <c r="I256" s="1"/>
      <c r="J256" s="1"/>
      <c r="K256" s="1"/>
      <c r="L256" s="1"/>
      <c r="M256" s="1"/>
      <c r="N256" s="51"/>
      <c r="O256" s="2"/>
      <c r="P256" s="2"/>
      <c r="Q256" s="51"/>
      <c r="R256" s="51"/>
      <c r="S256" s="51"/>
      <c r="T256" s="51"/>
      <c r="U256" s="51"/>
      <c r="V256" s="51"/>
    </row>
    <row r="257" spans="1:22" x14ac:dyDescent="0.25">
      <c r="C257" s="1"/>
      <c r="D257" s="6"/>
      <c r="E257" s="1"/>
      <c r="G257" s="1"/>
      <c r="H257" s="1"/>
      <c r="I257" s="1"/>
      <c r="J257" s="1"/>
      <c r="K257" s="1"/>
      <c r="L257" s="1"/>
      <c r="M257" s="1"/>
      <c r="N257" s="51"/>
      <c r="O257" s="2"/>
      <c r="P257" s="2"/>
      <c r="Q257" s="51"/>
      <c r="R257" s="51"/>
      <c r="S257" s="51"/>
      <c r="T257" s="51"/>
      <c r="U257" s="51"/>
      <c r="V257" s="51"/>
    </row>
    <row r="258" spans="1:22" x14ac:dyDescent="0.25">
      <c r="C258" s="1"/>
      <c r="D258" s="6"/>
      <c r="E258" s="1"/>
      <c r="G258" s="1"/>
      <c r="H258" s="1"/>
      <c r="I258" s="1"/>
      <c r="J258" s="1"/>
      <c r="K258" s="1"/>
      <c r="L258" s="1"/>
      <c r="M258" s="1"/>
      <c r="N258" s="51"/>
      <c r="O258" s="2"/>
      <c r="P258" s="2"/>
      <c r="Q258" s="51"/>
      <c r="R258" s="51"/>
      <c r="S258" s="51"/>
      <c r="T258" s="51"/>
      <c r="U258" s="51"/>
      <c r="V258" s="51"/>
    </row>
    <row r="259" spans="1:22" x14ac:dyDescent="0.25">
      <c r="C259" s="1"/>
      <c r="D259" s="6"/>
      <c r="E259" s="1"/>
      <c r="G259" s="1"/>
      <c r="H259" s="1"/>
      <c r="I259" s="1"/>
      <c r="J259" s="1"/>
      <c r="K259" s="1"/>
      <c r="L259" s="1"/>
      <c r="M259" s="1"/>
      <c r="N259" s="51"/>
      <c r="O259" s="2"/>
      <c r="P259" s="2"/>
      <c r="Q259" s="51"/>
      <c r="R259" s="51"/>
      <c r="S259" s="51"/>
      <c r="T259" s="51"/>
      <c r="U259" s="51"/>
      <c r="V259" s="51"/>
    </row>
    <row r="260" spans="1:22" x14ac:dyDescent="0.25">
      <c r="C260" s="1"/>
      <c r="D260" s="6"/>
      <c r="E260" s="1"/>
      <c r="G260" s="1"/>
      <c r="H260" s="1"/>
      <c r="I260" s="1"/>
      <c r="J260" s="1"/>
      <c r="K260" s="1"/>
      <c r="L260" s="1"/>
      <c r="M260" s="1"/>
      <c r="N260" s="51"/>
      <c r="O260" s="2"/>
      <c r="P260" s="2"/>
      <c r="Q260" s="51"/>
      <c r="R260" s="51"/>
      <c r="S260" s="51"/>
      <c r="T260" s="51"/>
      <c r="U260" s="51"/>
      <c r="V260" s="51"/>
    </row>
    <row r="261" spans="1:22" x14ac:dyDescent="0.25">
      <c r="C261" s="1"/>
      <c r="D261" s="6"/>
      <c r="E261" s="1"/>
      <c r="G261" s="1"/>
      <c r="H261" s="1"/>
      <c r="I261" s="1"/>
      <c r="J261" s="1"/>
      <c r="K261" s="1"/>
      <c r="L261" s="1"/>
      <c r="M261" s="1"/>
      <c r="N261" s="51"/>
      <c r="O261" s="2"/>
      <c r="P261" s="2"/>
      <c r="Q261" s="51"/>
      <c r="R261" s="51"/>
      <c r="S261" s="51"/>
      <c r="T261" s="51"/>
      <c r="U261" s="51"/>
      <c r="V261" s="51"/>
    </row>
    <row r="262" spans="1:22" x14ac:dyDescent="0.25">
      <c r="C262" s="1"/>
      <c r="D262" s="6"/>
      <c r="E262" s="1"/>
      <c r="G262" s="1"/>
      <c r="H262" s="1"/>
      <c r="I262" s="1"/>
      <c r="J262" s="1"/>
      <c r="K262" s="1"/>
      <c r="L262" s="1"/>
      <c r="M262" s="1"/>
      <c r="N262" s="51"/>
      <c r="O262" s="2"/>
      <c r="P262" s="2"/>
      <c r="Q262" s="51"/>
      <c r="R262" s="51"/>
      <c r="S262" s="51"/>
      <c r="T262" s="51"/>
      <c r="U262" s="51"/>
      <c r="V262" s="51"/>
    </row>
    <row r="263" spans="1:22" x14ac:dyDescent="0.25">
      <c r="C263" s="1"/>
      <c r="D263" s="1"/>
      <c r="E263" s="1"/>
      <c r="F263" s="1"/>
      <c r="G263" s="1"/>
      <c r="H263" s="1"/>
      <c r="I263" s="1"/>
      <c r="J263" s="1"/>
      <c r="K263" s="1"/>
      <c r="L263" s="1"/>
      <c r="M263" s="1"/>
      <c r="N263" s="51"/>
      <c r="O263" s="51"/>
      <c r="P263" s="2"/>
      <c r="Q263" s="51"/>
      <c r="R263" s="51"/>
      <c r="S263" s="51"/>
      <c r="T263" s="51"/>
      <c r="U263" s="51"/>
      <c r="V263" s="51"/>
    </row>
    <row r="264" spans="1:22" x14ac:dyDescent="0.25">
      <c r="A264" s="318"/>
      <c r="B264" s="291"/>
      <c r="C264" s="613" t="s">
        <v>698</v>
      </c>
      <c r="D264" s="738"/>
      <c r="E264" s="738"/>
      <c r="F264" s="738"/>
      <c r="G264" s="738"/>
      <c r="H264" s="738"/>
      <c r="I264" s="738"/>
      <c r="J264" s="738"/>
      <c r="K264" s="738"/>
      <c r="L264" s="738"/>
      <c r="M264" s="738"/>
      <c r="N264" s="51"/>
      <c r="O264" s="51"/>
      <c r="P264" s="2"/>
      <c r="Q264" s="51"/>
      <c r="R264" s="51"/>
      <c r="S264" s="51"/>
      <c r="T264" s="51"/>
      <c r="U264" s="51"/>
      <c r="V264" s="51"/>
    </row>
    <row r="265" spans="1:22" x14ac:dyDescent="0.25">
      <c r="A265" s="291"/>
      <c r="B265" s="291"/>
      <c r="C265" s="738"/>
      <c r="D265" s="738"/>
      <c r="E265" s="738"/>
      <c r="F265" s="738"/>
      <c r="G265" s="738"/>
      <c r="H265" s="738"/>
      <c r="I265" s="738"/>
      <c r="J265" s="738"/>
      <c r="K265" s="738"/>
      <c r="L265" s="738"/>
      <c r="M265" s="738"/>
      <c r="N265" s="51"/>
      <c r="O265" s="51"/>
      <c r="P265" s="2"/>
      <c r="Q265" s="51"/>
      <c r="R265" s="51"/>
      <c r="S265" s="51"/>
      <c r="T265" s="51"/>
      <c r="U265" s="51"/>
      <c r="V265" s="51"/>
    </row>
    <row r="266" spans="1:22" ht="5.0999999999999996" customHeight="1" x14ac:dyDescent="0.25">
      <c r="A266" s="317"/>
      <c r="B266" s="317"/>
      <c r="C266" s="320"/>
      <c r="D266" s="320"/>
      <c r="E266" s="320"/>
      <c r="F266" s="320"/>
      <c r="G266" s="320"/>
      <c r="H266" s="320"/>
      <c r="I266" s="320"/>
      <c r="J266" s="320"/>
      <c r="K266" s="320"/>
      <c r="L266" s="320"/>
      <c r="M266" s="320"/>
      <c r="N266" s="51"/>
      <c r="O266" s="51"/>
      <c r="P266" s="2"/>
      <c r="Q266" s="51"/>
      <c r="R266" s="51"/>
      <c r="S266" s="51"/>
      <c r="T266" s="51"/>
      <c r="U266" s="51"/>
      <c r="V266" s="51"/>
    </row>
    <row r="267" spans="1:22" x14ac:dyDescent="0.25">
      <c r="A267" s="289"/>
      <c r="B267" s="289"/>
      <c r="C267" s="319"/>
      <c r="D267" s="289"/>
      <c r="E267" s="319"/>
      <c r="F267" s="289"/>
      <c r="G267" s="289"/>
      <c r="H267" s="289"/>
      <c r="I267" s="289"/>
      <c r="J267" s="289"/>
      <c r="K267" s="310"/>
      <c r="L267" s="310"/>
      <c r="M267" s="310"/>
      <c r="N267" s="51"/>
      <c r="O267" s="51"/>
      <c r="P267" s="2"/>
      <c r="Q267" s="51"/>
      <c r="R267" s="51"/>
      <c r="S267" s="51"/>
      <c r="T267" s="51"/>
      <c r="U267" s="51"/>
      <c r="V267" s="51"/>
    </row>
    <row r="268" spans="1:22" x14ac:dyDescent="0.25">
      <c r="A268" s="1"/>
      <c r="B268" s="1"/>
      <c r="C268" s="277"/>
      <c r="D268" s="61"/>
      <c r="E268" s="277"/>
      <c r="F268" s="61"/>
      <c r="G268" s="61"/>
      <c r="H268" s="61"/>
      <c r="I268" s="61"/>
      <c r="J268" s="61"/>
      <c r="K268" s="278"/>
      <c r="L268" s="278"/>
      <c r="M268" s="278"/>
      <c r="N268" s="51"/>
      <c r="O268" s="51"/>
      <c r="P268" s="2"/>
      <c r="Q268" s="51"/>
      <c r="R268" s="51"/>
      <c r="S268" s="51"/>
      <c r="T268" s="51"/>
      <c r="U268" s="51"/>
      <c r="V268" s="51"/>
    </row>
    <row r="269" spans="1:22" x14ac:dyDescent="0.25">
      <c r="A269" s="1"/>
      <c r="B269" s="1"/>
      <c r="C269" s="321"/>
      <c r="D269" s="321"/>
      <c r="E269" s="321"/>
      <c r="F269" s="321"/>
      <c r="G269" s="321"/>
      <c r="H269" s="321"/>
      <c r="I269" s="321"/>
      <c r="J269" s="321"/>
      <c r="K269" s="321"/>
      <c r="L269" s="321"/>
      <c r="M269" s="321"/>
      <c r="N269" s="51"/>
      <c r="O269" s="51"/>
      <c r="P269" s="2"/>
      <c r="Q269" s="51"/>
      <c r="R269" s="51"/>
      <c r="S269" s="51"/>
      <c r="T269" s="51"/>
      <c r="U269" s="51"/>
      <c r="V269" s="51"/>
    </row>
    <row r="270" spans="1:22" x14ac:dyDescent="0.25">
      <c r="C270" s="1"/>
      <c r="D270" s="1"/>
      <c r="E270" s="1"/>
      <c r="F270" s="1"/>
      <c r="G270" s="1"/>
      <c r="H270" s="1"/>
      <c r="I270" s="1"/>
      <c r="J270" s="1"/>
      <c r="K270" s="1"/>
      <c r="L270" s="1"/>
      <c r="M270" s="1"/>
      <c r="N270" s="51"/>
      <c r="O270" s="51"/>
      <c r="P270" s="2"/>
      <c r="Q270" s="51"/>
      <c r="R270" s="51"/>
      <c r="S270" s="51"/>
      <c r="T270" s="51"/>
      <c r="U270" s="51"/>
      <c r="V270" s="51"/>
    </row>
    <row r="271" spans="1:22" x14ac:dyDescent="0.25">
      <c r="C271" s="1"/>
      <c r="D271" s="1"/>
      <c r="E271" s="1"/>
      <c r="F271" s="1"/>
      <c r="G271" s="1"/>
      <c r="H271" s="1"/>
      <c r="I271" s="1"/>
      <c r="J271" s="1"/>
      <c r="K271" s="1"/>
      <c r="L271" s="1"/>
      <c r="M271" s="1"/>
      <c r="N271" s="51"/>
      <c r="O271" s="51"/>
      <c r="P271" s="2"/>
      <c r="Q271" s="51"/>
      <c r="R271" s="51"/>
      <c r="S271" s="51"/>
      <c r="T271" s="51"/>
      <c r="U271" s="51"/>
      <c r="V271" s="51"/>
    </row>
    <row r="272" spans="1:22" x14ac:dyDescent="0.25">
      <c r="C272" s="1"/>
      <c r="D272" s="1"/>
      <c r="E272" s="1"/>
      <c r="F272" s="1"/>
      <c r="G272" s="1"/>
      <c r="H272" s="1"/>
      <c r="I272" s="1"/>
      <c r="J272" s="1"/>
      <c r="K272" s="1"/>
      <c r="L272" s="1"/>
      <c r="M272" s="1"/>
      <c r="N272" s="51"/>
      <c r="O272" s="2"/>
      <c r="P272" s="2"/>
      <c r="Q272" s="51"/>
      <c r="R272" s="51"/>
      <c r="S272" s="51"/>
      <c r="T272" s="51"/>
      <c r="U272" s="51"/>
      <c r="V272" s="51"/>
    </row>
    <row r="273" spans="3:22" x14ac:dyDescent="0.25">
      <c r="C273" s="1"/>
      <c r="D273" s="1"/>
      <c r="E273" s="1"/>
      <c r="F273" s="1"/>
      <c r="G273" s="1"/>
      <c r="H273" s="1"/>
      <c r="I273" s="1"/>
      <c r="J273" s="1"/>
      <c r="K273" s="1"/>
      <c r="L273" s="1"/>
      <c r="M273" s="1"/>
      <c r="N273" s="51"/>
      <c r="O273" s="2"/>
      <c r="P273" s="2"/>
      <c r="Q273" s="51"/>
      <c r="R273" s="51"/>
      <c r="S273" s="51"/>
      <c r="T273" s="51"/>
      <c r="U273" s="51"/>
      <c r="V273" s="51"/>
    </row>
    <row r="274" spans="3:22" x14ac:dyDescent="0.25">
      <c r="C274" s="1"/>
      <c r="D274" s="1"/>
      <c r="E274" s="1"/>
      <c r="F274" s="1"/>
      <c r="G274" s="1"/>
      <c r="H274" s="1"/>
      <c r="I274" s="1"/>
      <c r="J274" s="1"/>
      <c r="K274" s="1"/>
      <c r="L274" s="1"/>
      <c r="M274" s="1"/>
      <c r="N274" s="51"/>
      <c r="O274" s="2"/>
      <c r="P274" s="2"/>
      <c r="Q274" s="51"/>
      <c r="R274" s="51"/>
      <c r="S274" s="51"/>
      <c r="T274" s="51"/>
      <c r="U274" s="51"/>
      <c r="V274" s="51"/>
    </row>
    <row r="275" spans="3:22" x14ac:dyDescent="0.25">
      <c r="C275" s="1"/>
      <c r="D275" s="1"/>
      <c r="E275" s="1"/>
      <c r="F275" s="1"/>
      <c r="G275" s="1"/>
      <c r="H275" s="1"/>
      <c r="I275" s="1"/>
      <c r="J275" s="1"/>
      <c r="K275" s="1"/>
      <c r="L275" s="1"/>
      <c r="M275" s="1"/>
      <c r="N275" s="51"/>
      <c r="O275" s="2"/>
      <c r="P275" s="2"/>
      <c r="Q275" s="51"/>
      <c r="R275" s="51"/>
      <c r="S275" s="51"/>
      <c r="T275" s="51"/>
      <c r="U275" s="51"/>
      <c r="V275" s="51"/>
    </row>
    <row r="276" spans="3:22" x14ac:dyDescent="0.25">
      <c r="C276" s="1"/>
      <c r="D276" s="1"/>
      <c r="E276" s="1"/>
      <c r="F276" s="1"/>
      <c r="G276" s="1"/>
      <c r="H276" s="1"/>
      <c r="I276" s="1"/>
      <c r="J276" s="1"/>
      <c r="K276" s="1"/>
      <c r="L276" s="1"/>
      <c r="M276" s="1"/>
      <c r="N276" s="51"/>
      <c r="O276" s="2"/>
      <c r="P276" s="2"/>
      <c r="Q276" s="51"/>
      <c r="R276" s="51"/>
      <c r="S276" s="51"/>
      <c r="T276" s="51"/>
      <c r="U276" s="51"/>
      <c r="V276" s="51"/>
    </row>
    <row r="277" spans="3:22" x14ac:dyDescent="0.25">
      <c r="C277" s="1"/>
      <c r="D277" s="1"/>
      <c r="E277" s="1"/>
      <c r="F277" s="1"/>
      <c r="G277" s="1"/>
      <c r="H277" s="1"/>
      <c r="I277" s="1"/>
      <c r="J277" s="1"/>
      <c r="K277" s="1"/>
      <c r="L277" s="1"/>
      <c r="M277" s="1"/>
      <c r="N277" s="51"/>
      <c r="O277" s="2"/>
      <c r="P277" s="2"/>
      <c r="Q277" s="51"/>
      <c r="R277" s="51"/>
      <c r="S277" s="51"/>
      <c r="T277" s="51"/>
      <c r="U277" s="51"/>
      <c r="V277" s="51"/>
    </row>
    <row r="278" spans="3:22" x14ac:dyDescent="0.25">
      <c r="C278" s="1"/>
      <c r="D278" s="1"/>
      <c r="E278" s="1"/>
      <c r="F278" s="1"/>
      <c r="G278" s="1"/>
      <c r="H278" s="1"/>
      <c r="I278" s="1"/>
      <c r="J278" s="1"/>
      <c r="K278" s="1"/>
      <c r="L278" s="1"/>
      <c r="M278" s="1"/>
      <c r="N278" s="51"/>
      <c r="O278" s="2"/>
      <c r="P278" s="2"/>
      <c r="Q278" s="51"/>
      <c r="R278" s="51"/>
      <c r="S278" s="51"/>
      <c r="T278" s="51"/>
      <c r="U278" s="51"/>
      <c r="V278" s="51"/>
    </row>
    <row r="279" spans="3:22" x14ac:dyDescent="0.25">
      <c r="C279" s="1"/>
      <c r="D279" s="1"/>
      <c r="E279" s="1"/>
      <c r="F279" s="1"/>
      <c r="G279" s="1"/>
      <c r="H279" s="1"/>
      <c r="I279" s="1"/>
      <c r="J279" s="1"/>
      <c r="K279" s="1"/>
      <c r="L279" s="1"/>
      <c r="M279" s="1"/>
      <c r="N279" s="51"/>
      <c r="O279" s="2"/>
      <c r="P279" s="2"/>
      <c r="Q279" s="51"/>
      <c r="R279" s="51"/>
      <c r="S279" s="51"/>
      <c r="T279" s="51"/>
      <c r="U279" s="51"/>
      <c r="V279" s="51"/>
    </row>
    <row r="280" spans="3:22" x14ac:dyDescent="0.25">
      <c r="C280" s="1"/>
      <c r="D280" s="1"/>
      <c r="E280" s="1"/>
      <c r="F280" s="1"/>
      <c r="G280" s="1"/>
      <c r="H280" s="1"/>
      <c r="I280" s="1"/>
      <c r="J280" s="1"/>
      <c r="K280" s="1"/>
      <c r="L280" s="1"/>
      <c r="M280" s="1"/>
      <c r="N280" s="51"/>
      <c r="O280" s="2"/>
      <c r="P280" s="2"/>
      <c r="Q280" s="51"/>
      <c r="R280" s="51"/>
      <c r="S280" s="51"/>
      <c r="T280" s="51"/>
      <c r="U280" s="51"/>
      <c r="V280" s="51"/>
    </row>
    <row r="281" spans="3:22" x14ac:dyDescent="0.25">
      <c r="C281" s="1"/>
      <c r="D281" s="1"/>
      <c r="E281" s="1"/>
      <c r="F281" s="1"/>
      <c r="G281" s="1"/>
      <c r="H281" s="1"/>
      <c r="I281" s="1"/>
      <c r="J281" s="1"/>
      <c r="K281" s="1"/>
      <c r="L281" s="1"/>
      <c r="M281" s="1"/>
      <c r="N281" s="51"/>
      <c r="O281" s="2"/>
      <c r="P281" s="2"/>
      <c r="Q281" s="51"/>
      <c r="R281" s="51"/>
      <c r="S281" s="51"/>
      <c r="T281" s="51"/>
      <c r="U281" s="51"/>
      <c r="V281" s="51"/>
    </row>
    <row r="282" spans="3:22" x14ac:dyDescent="0.25">
      <c r="C282" s="1"/>
      <c r="D282" s="1"/>
      <c r="E282" s="1"/>
      <c r="F282" s="1"/>
      <c r="G282" s="1"/>
      <c r="H282" s="1"/>
      <c r="I282" s="1"/>
      <c r="J282" s="1"/>
      <c r="K282" s="1"/>
      <c r="L282" s="1"/>
      <c r="M282" s="1"/>
      <c r="N282" s="51"/>
      <c r="O282" s="2"/>
      <c r="P282" s="2"/>
      <c r="Q282" s="51"/>
      <c r="R282" s="51"/>
      <c r="S282" s="51"/>
      <c r="T282" s="51"/>
      <c r="U282" s="51"/>
      <c r="V282" s="51"/>
    </row>
    <row r="283" spans="3:22" x14ac:dyDescent="0.25">
      <c r="C283" s="1"/>
      <c r="D283" s="1"/>
      <c r="E283" s="1"/>
      <c r="F283" s="1"/>
      <c r="G283" s="1"/>
      <c r="H283" s="1"/>
      <c r="I283" s="1"/>
      <c r="J283" s="1"/>
      <c r="K283" s="1"/>
      <c r="L283" s="1"/>
      <c r="M283" s="1"/>
      <c r="N283" s="51"/>
      <c r="O283" s="2"/>
      <c r="P283" s="2"/>
      <c r="Q283" s="51"/>
      <c r="R283" s="51"/>
      <c r="S283" s="51"/>
      <c r="T283" s="51"/>
      <c r="U283" s="51"/>
      <c r="V283" s="51"/>
    </row>
    <row r="284" spans="3:22" x14ac:dyDescent="0.25">
      <c r="C284" s="1"/>
      <c r="D284" s="1"/>
      <c r="E284" s="1"/>
      <c r="F284" s="1"/>
      <c r="G284" s="1"/>
      <c r="H284" s="1"/>
      <c r="I284" s="1"/>
      <c r="J284" s="1"/>
      <c r="K284" s="1"/>
      <c r="L284" s="1"/>
      <c r="M284" s="1"/>
      <c r="N284" s="51"/>
      <c r="O284" s="2"/>
      <c r="P284" s="2"/>
      <c r="Q284" s="51"/>
      <c r="R284" s="51"/>
      <c r="S284" s="51"/>
      <c r="T284" s="51"/>
      <c r="U284" s="51"/>
      <c r="V284" s="51"/>
    </row>
    <row r="285" spans="3:22" x14ac:dyDescent="0.25">
      <c r="C285" s="1"/>
      <c r="D285" s="1"/>
      <c r="E285" s="1"/>
      <c r="F285" s="1"/>
      <c r="G285" s="1"/>
      <c r="H285" s="1"/>
      <c r="I285" s="1"/>
      <c r="J285" s="1"/>
      <c r="K285" s="1"/>
      <c r="L285" s="1"/>
      <c r="M285" s="1"/>
      <c r="N285" s="51"/>
      <c r="O285" s="2"/>
      <c r="P285" s="2"/>
      <c r="Q285" s="51"/>
      <c r="R285" s="51"/>
      <c r="S285" s="51"/>
      <c r="T285" s="51"/>
      <c r="U285" s="51"/>
      <c r="V285" s="51"/>
    </row>
    <row r="286" spans="3:22" x14ac:dyDescent="0.25">
      <c r="C286" s="1"/>
      <c r="D286" s="1"/>
      <c r="E286" s="1"/>
      <c r="F286" s="1"/>
      <c r="G286" s="1"/>
      <c r="H286" s="1"/>
      <c r="I286" s="1"/>
      <c r="J286" s="1"/>
      <c r="K286" s="1"/>
      <c r="L286" s="1"/>
      <c r="M286" s="1"/>
      <c r="N286" s="51"/>
      <c r="O286" s="2"/>
      <c r="P286" s="2"/>
      <c r="Q286" s="51"/>
      <c r="R286" s="51"/>
      <c r="S286" s="51"/>
      <c r="T286" s="51"/>
      <c r="U286" s="51"/>
      <c r="V286" s="51"/>
    </row>
    <row r="287" spans="3:22" x14ac:dyDescent="0.25">
      <c r="C287" s="1"/>
      <c r="D287" s="1"/>
      <c r="E287" s="1"/>
      <c r="F287" s="1"/>
      <c r="G287" s="1"/>
      <c r="H287" s="1"/>
      <c r="I287" s="1"/>
      <c r="J287" s="1"/>
      <c r="K287" s="1"/>
      <c r="L287" s="1"/>
      <c r="M287" s="1"/>
      <c r="N287" s="51"/>
      <c r="O287" s="2"/>
      <c r="P287" s="2"/>
      <c r="Q287" s="51"/>
      <c r="R287" s="51"/>
      <c r="S287" s="51"/>
      <c r="T287" s="51"/>
      <c r="U287" s="51"/>
      <c r="V287" s="51"/>
    </row>
    <row r="288" spans="3:22" x14ac:dyDescent="0.25">
      <c r="C288" s="1"/>
      <c r="D288" s="1"/>
      <c r="E288" s="1"/>
      <c r="F288" s="1"/>
      <c r="G288" s="1"/>
      <c r="H288" s="1"/>
      <c r="I288" s="1"/>
      <c r="J288" s="1"/>
      <c r="K288" s="1"/>
      <c r="L288" s="1"/>
      <c r="M288" s="1"/>
      <c r="N288" s="51"/>
      <c r="O288" s="2"/>
      <c r="P288" s="2"/>
      <c r="Q288" s="51"/>
      <c r="R288" s="51"/>
      <c r="S288" s="51"/>
      <c r="T288" s="51"/>
      <c r="U288" s="51"/>
      <c r="V288" s="51"/>
    </row>
    <row r="289" spans="1:22" x14ac:dyDescent="0.25">
      <c r="C289" s="1"/>
      <c r="D289" s="1"/>
      <c r="E289" s="1"/>
      <c r="F289" s="1"/>
      <c r="G289" s="1"/>
      <c r="H289" s="1"/>
      <c r="I289" s="1"/>
      <c r="J289" s="1"/>
      <c r="K289" s="1"/>
      <c r="L289" s="1"/>
      <c r="M289" s="1"/>
      <c r="N289" s="51"/>
      <c r="O289" s="2"/>
      <c r="P289" s="2"/>
      <c r="Q289" s="51"/>
      <c r="R289" s="51"/>
      <c r="S289" s="51"/>
      <c r="T289" s="51"/>
      <c r="U289" s="51"/>
      <c r="V289" s="51"/>
    </row>
    <row r="290" spans="1:22" x14ac:dyDescent="0.25">
      <c r="C290" s="1"/>
      <c r="D290" s="1"/>
      <c r="E290" s="1"/>
      <c r="F290" s="1"/>
      <c r="G290" s="1"/>
      <c r="H290" s="1"/>
      <c r="I290" s="1"/>
      <c r="J290" s="1"/>
      <c r="K290" s="1"/>
      <c r="L290" s="1"/>
      <c r="M290" s="1"/>
      <c r="N290" s="51"/>
      <c r="O290" s="2"/>
      <c r="P290" s="2"/>
      <c r="Q290" s="51"/>
      <c r="R290" s="51"/>
      <c r="S290" s="51"/>
      <c r="T290" s="51"/>
      <c r="U290" s="51"/>
      <c r="V290" s="51"/>
    </row>
    <row r="291" spans="1:22" x14ac:dyDescent="0.25">
      <c r="C291" s="1"/>
      <c r="D291" s="1"/>
      <c r="E291" s="1"/>
      <c r="F291" s="1"/>
      <c r="G291" s="1"/>
      <c r="H291" s="1"/>
      <c r="I291" s="1"/>
      <c r="J291" s="1"/>
      <c r="K291" s="1"/>
      <c r="L291" s="1"/>
      <c r="M291" s="1"/>
      <c r="N291" s="51"/>
      <c r="O291" s="2"/>
      <c r="P291" s="2"/>
      <c r="Q291" s="51"/>
      <c r="R291" s="51"/>
      <c r="S291" s="51"/>
      <c r="T291" s="51"/>
      <c r="U291" s="51"/>
      <c r="V291" s="51"/>
    </row>
    <row r="292" spans="1:22" x14ac:dyDescent="0.25">
      <c r="C292" s="1"/>
      <c r="D292" s="1"/>
      <c r="E292" s="1"/>
      <c r="F292" s="1"/>
      <c r="G292" s="1"/>
      <c r="H292" s="1"/>
      <c r="I292" s="1"/>
      <c r="J292" s="1"/>
      <c r="K292" s="1"/>
      <c r="L292" s="1"/>
      <c r="M292" s="1"/>
      <c r="N292" s="51"/>
      <c r="O292" s="2"/>
      <c r="P292" s="2"/>
      <c r="Q292" s="51"/>
      <c r="R292" s="51"/>
      <c r="S292" s="51"/>
      <c r="T292" s="51"/>
      <c r="U292" s="51"/>
      <c r="V292" s="51"/>
    </row>
    <row r="293" spans="1:22" x14ac:dyDescent="0.25">
      <c r="C293" s="1"/>
      <c r="D293" s="1"/>
      <c r="E293" s="1"/>
      <c r="F293" s="1"/>
      <c r="G293" s="1"/>
      <c r="H293" s="1"/>
      <c r="I293" s="1"/>
      <c r="J293" s="1"/>
      <c r="K293" s="1"/>
      <c r="L293" s="1"/>
      <c r="M293" s="1"/>
      <c r="N293" s="51"/>
      <c r="O293" s="2"/>
      <c r="P293" s="2"/>
      <c r="Q293" s="51"/>
      <c r="R293" s="51"/>
      <c r="S293" s="51"/>
      <c r="T293" s="51"/>
      <c r="U293" s="51"/>
      <c r="V293" s="51"/>
    </row>
    <row r="294" spans="1:22" x14ac:dyDescent="0.25">
      <c r="C294" s="1"/>
      <c r="D294" s="1"/>
      <c r="E294" s="1"/>
      <c r="F294" s="1"/>
      <c r="G294" s="1"/>
      <c r="H294" s="1"/>
      <c r="I294" s="1"/>
      <c r="J294" s="1"/>
      <c r="K294" s="1"/>
      <c r="L294" s="1"/>
      <c r="M294" s="1"/>
      <c r="N294" s="51"/>
      <c r="O294" s="2"/>
      <c r="P294" s="2"/>
      <c r="Q294" s="51"/>
      <c r="R294" s="51"/>
      <c r="S294" s="51"/>
      <c r="T294" s="51"/>
      <c r="U294" s="51"/>
      <c r="V294" s="51"/>
    </row>
    <row r="295" spans="1:22" x14ac:dyDescent="0.25">
      <c r="C295" s="1"/>
      <c r="D295" s="1"/>
      <c r="E295" s="1"/>
      <c r="F295" s="1"/>
      <c r="G295" s="1"/>
      <c r="H295" s="1"/>
      <c r="I295" s="1"/>
      <c r="J295" s="1"/>
      <c r="K295" s="1"/>
      <c r="L295" s="1"/>
      <c r="M295" s="1"/>
      <c r="N295" s="51"/>
      <c r="O295" s="2"/>
      <c r="P295" s="2"/>
      <c r="Q295" s="51"/>
      <c r="R295" s="51"/>
      <c r="S295" s="51"/>
      <c r="T295" s="51"/>
      <c r="U295" s="51"/>
      <c r="V295" s="51"/>
    </row>
    <row r="296" spans="1:22" x14ac:dyDescent="0.25">
      <c r="A296" s="290"/>
      <c r="B296" s="290"/>
      <c r="C296" s="613" t="s">
        <v>699</v>
      </c>
      <c r="D296" s="728"/>
      <c r="E296" s="728"/>
      <c r="F296" s="728"/>
      <c r="G296" s="728"/>
      <c r="H296" s="728"/>
      <c r="I296" s="728"/>
      <c r="J296" s="728"/>
      <c r="K296" s="728"/>
      <c r="L296" s="728"/>
      <c r="M296" s="728"/>
      <c r="N296" s="51"/>
      <c r="O296" s="2"/>
      <c r="P296" s="2"/>
      <c r="Q296" s="51"/>
      <c r="R296" s="51"/>
      <c r="S296" s="51"/>
      <c r="T296" s="51"/>
      <c r="U296" s="51"/>
      <c r="V296" s="51"/>
    </row>
    <row r="297" spans="1:22" x14ac:dyDescent="0.25">
      <c r="A297" s="290"/>
      <c r="B297" s="290"/>
      <c r="C297" s="728"/>
      <c r="D297" s="728"/>
      <c r="E297" s="728"/>
      <c r="F297" s="728"/>
      <c r="G297" s="728"/>
      <c r="H297" s="728"/>
      <c r="I297" s="728"/>
      <c r="J297" s="728"/>
      <c r="K297" s="728"/>
      <c r="L297" s="728"/>
      <c r="M297" s="728"/>
      <c r="N297" s="51"/>
      <c r="O297" s="2"/>
      <c r="P297" s="2"/>
      <c r="Q297" s="51"/>
      <c r="R297" s="51"/>
      <c r="S297" s="51"/>
      <c r="T297" s="51"/>
      <c r="U297" s="51"/>
      <c r="V297" s="51"/>
    </row>
    <row r="298" spans="1:22" x14ac:dyDescent="0.25">
      <c r="A298" s="1"/>
      <c r="B298" s="1"/>
      <c r="C298" s="16"/>
      <c r="D298" s="1"/>
      <c r="E298" s="16"/>
      <c r="F298" s="1"/>
      <c r="G298" s="1"/>
      <c r="H298" s="1"/>
      <c r="I298" s="1"/>
      <c r="J298" s="2"/>
      <c r="K298" s="6"/>
      <c r="L298" s="6"/>
      <c r="M298" s="6"/>
      <c r="N298" s="51"/>
      <c r="O298" s="2"/>
      <c r="P298" s="2"/>
      <c r="Q298" s="51"/>
      <c r="R298" s="51"/>
      <c r="S298" s="51"/>
      <c r="T298" s="51"/>
      <c r="U298" s="51"/>
      <c r="V298" s="51"/>
    </row>
    <row r="299" spans="1:22" x14ac:dyDescent="0.25">
      <c r="A299" s="289"/>
      <c r="B299" s="289"/>
      <c r="C299" s="319"/>
      <c r="D299" s="289"/>
      <c r="E299" s="319"/>
      <c r="F299" s="289"/>
      <c r="G299" s="289"/>
      <c r="H299" s="289"/>
      <c r="I299" s="289"/>
      <c r="J299" s="289"/>
      <c r="K299" s="310"/>
      <c r="L299" s="310"/>
      <c r="M299" s="310"/>
      <c r="N299" s="51"/>
      <c r="O299" s="2"/>
      <c r="P299" s="2"/>
      <c r="Q299" s="51"/>
      <c r="R299" s="51"/>
      <c r="S299" s="51"/>
      <c r="T299" s="51"/>
      <c r="U299" s="51"/>
      <c r="V299" s="51"/>
    </row>
    <row r="300" spans="1:22" x14ac:dyDescent="0.25">
      <c r="A300" s="1"/>
      <c r="B300" s="1"/>
      <c r="C300" s="16"/>
      <c r="D300" s="1"/>
      <c r="E300" s="16"/>
      <c r="F300" s="1"/>
      <c r="G300" s="1"/>
      <c r="H300" s="1"/>
      <c r="I300" s="1"/>
      <c r="J300" s="2"/>
      <c r="K300" s="6"/>
      <c r="L300" s="6"/>
      <c r="M300" s="6"/>
      <c r="N300" s="51"/>
      <c r="O300" s="2"/>
      <c r="P300" s="2"/>
      <c r="Q300" s="51"/>
      <c r="R300" s="51"/>
      <c r="S300" s="51"/>
      <c r="T300" s="51"/>
      <c r="U300" s="51"/>
      <c r="V300" s="51"/>
    </row>
    <row r="301" spans="1:22" x14ac:dyDescent="0.25">
      <c r="A301" s="1"/>
      <c r="B301" s="1"/>
      <c r="C301" s="18"/>
      <c r="D301" s="18"/>
      <c r="E301" s="18"/>
      <c r="F301" s="18"/>
      <c r="G301" s="18"/>
      <c r="H301" s="18"/>
      <c r="I301" s="18"/>
      <c r="J301" s="18"/>
      <c r="K301" s="19"/>
      <c r="L301" s="19"/>
      <c r="M301" s="19"/>
      <c r="N301" s="51"/>
      <c r="O301" s="2"/>
      <c r="P301" s="2"/>
      <c r="Q301" s="51"/>
      <c r="R301" s="51"/>
      <c r="S301" s="51"/>
      <c r="T301" s="51"/>
      <c r="U301" s="51"/>
      <c r="V301" s="51"/>
    </row>
    <row r="302" spans="1:22" x14ac:dyDescent="0.25">
      <c r="A302" s="2"/>
      <c r="B302" s="2"/>
      <c r="C302" s="8"/>
      <c r="D302" s="8"/>
      <c r="E302" s="8"/>
      <c r="F302" s="8"/>
      <c r="G302" s="8"/>
      <c r="H302" s="8"/>
      <c r="I302" s="8"/>
      <c r="J302" s="8"/>
      <c r="K302" s="10"/>
      <c r="L302" s="10"/>
      <c r="M302" s="10"/>
      <c r="N302" s="51"/>
      <c r="O302" s="2"/>
      <c r="P302" s="2"/>
      <c r="Q302" s="51"/>
      <c r="R302" s="51"/>
      <c r="S302" s="51"/>
      <c r="T302" s="51"/>
      <c r="U302" s="51"/>
      <c r="V302" s="51"/>
    </row>
    <row r="303" spans="1:22" x14ac:dyDescent="0.25">
      <c r="A303" s="2"/>
      <c r="B303" s="2"/>
      <c r="C303" s="31" t="s">
        <v>37</v>
      </c>
      <c r="D303" s="29"/>
      <c r="E303" s="727" t="s">
        <v>736</v>
      </c>
      <c r="F303" s="711"/>
      <c r="G303" s="711"/>
      <c r="H303" s="711"/>
      <c r="I303" s="711"/>
      <c r="J303" s="711"/>
      <c r="K303" s="711"/>
      <c r="L303" s="711"/>
      <c r="M303" s="711"/>
      <c r="N303" s="51"/>
      <c r="O303" s="2"/>
      <c r="P303" s="2"/>
      <c r="Q303" s="51"/>
      <c r="R303" s="51"/>
      <c r="S303" s="51"/>
      <c r="T303" s="51"/>
      <c r="U303" s="51"/>
      <c r="V303" s="51"/>
    </row>
    <row r="304" spans="1:22" x14ac:dyDescent="0.25">
      <c r="A304" s="2"/>
      <c r="B304" s="2"/>
      <c r="C304" s="29"/>
      <c r="D304" s="29"/>
      <c r="E304" s="727"/>
      <c r="F304" s="711"/>
      <c r="G304" s="711"/>
      <c r="H304" s="711"/>
      <c r="I304" s="711"/>
      <c r="J304" s="711"/>
      <c r="K304" s="711"/>
      <c r="L304" s="711"/>
      <c r="M304" s="711"/>
      <c r="N304" s="51"/>
      <c r="O304" s="2"/>
      <c r="P304" s="2"/>
      <c r="Q304" s="51"/>
      <c r="R304" s="51"/>
      <c r="S304" s="51"/>
      <c r="T304" s="51"/>
      <c r="U304" s="51"/>
      <c r="V304" s="51"/>
    </row>
    <row r="305" spans="1:22" x14ac:dyDescent="0.25">
      <c r="A305" s="2"/>
      <c r="B305" s="2"/>
      <c r="C305" s="29"/>
      <c r="D305" s="29"/>
      <c r="E305" s="727"/>
      <c r="F305" s="711"/>
      <c r="G305" s="711"/>
      <c r="H305" s="711"/>
      <c r="I305" s="711"/>
      <c r="J305" s="711"/>
      <c r="K305" s="711"/>
      <c r="L305" s="711"/>
      <c r="M305" s="711"/>
      <c r="N305" s="51"/>
      <c r="O305" s="2"/>
      <c r="P305" s="2"/>
      <c r="Q305" s="51"/>
      <c r="R305" s="51"/>
      <c r="S305" s="51"/>
      <c r="T305" s="51"/>
      <c r="U305" s="51"/>
      <c r="V305" s="51"/>
    </row>
    <row r="306" spans="1:22" x14ac:dyDescent="0.25">
      <c r="A306" s="2"/>
      <c r="B306" s="2"/>
      <c r="C306" s="29"/>
      <c r="D306" s="29"/>
      <c r="E306" s="711"/>
      <c r="F306" s="711"/>
      <c r="G306" s="711"/>
      <c r="H306" s="711"/>
      <c r="I306" s="711"/>
      <c r="J306" s="711"/>
      <c r="K306" s="711"/>
      <c r="L306" s="711"/>
      <c r="M306" s="711"/>
      <c r="N306" s="51"/>
      <c r="O306" s="2"/>
      <c r="P306" s="2"/>
      <c r="Q306" s="51"/>
      <c r="R306" s="51"/>
      <c r="S306" s="51"/>
      <c r="T306" s="51"/>
      <c r="U306" s="51"/>
      <c r="V306" s="51"/>
    </row>
    <row r="307" spans="1:22" x14ac:dyDescent="0.25">
      <c r="A307" s="2"/>
      <c r="B307" s="2"/>
      <c r="C307" s="29"/>
      <c r="D307" s="29"/>
      <c r="E307" s="711"/>
      <c r="F307" s="711"/>
      <c r="G307" s="711"/>
      <c r="H307" s="711"/>
      <c r="I307" s="711"/>
      <c r="J307" s="711"/>
      <c r="K307" s="711"/>
      <c r="L307" s="711"/>
      <c r="M307" s="711"/>
      <c r="N307" s="51"/>
      <c r="O307" s="2"/>
      <c r="P307" s="2"/>
      <c r="Q307" s="51"/>
      <c r="R307" s="51"/>
      <c r="S307" s="51"/>
      <c r="T307" s="51"/>
      <c r="U307" s="51"/>
      <c r="V307" s="51"/>
    </row>
    <row r="308" spans="1:22" x14ac:dyDescent="0.25">
      <c r="A308" s="2"/>
      <c r="B308" s="2"/>
      <c r="C308" s="29"/>
      <c r="D308" s="29"/>
      <c r="E308" s="711"/>
      <c r="F308" s="711"/>
      <c r="G308" s="711"/>
      <c r="H308" s="711"/>
      <c r="I308" s="711"/>
      <c r="J308" s="711"/>
      <c r="K308" s="711"/>
      <c r="L308" s="711"/>
      <c r="M308" s="711"/>
      <c r="N308" s="51"/>
      <c r="O308" s="2"/>
      <c r="P308" s="2"/>
      <c r="Q308" s="51"/>
      <c r="R308" s="51"/>
      <c r="S308" s="51"/>
      <c r="T308" s="51"/>
      <c r="U308" s="51"/>
      <c r="V308" s="51"/>
    </row>
    <row r="309" spans="1:22" x14ac:dyDescent="0.25">
      <c r="A309" s="2"/>
      <c r="B309" s="2"/>
      <c r="C309" s="29"/>
      <c r="D309" s="29"/>
      <c r="E309" s="742"/>
      <c r="F309" s="742"/>
      <c r="G309" s="742"/>
      <c r="H309" s="742"/>
      <c r="I309" s="742"/>
      <c r="J309" s="742"/>
      <c r="K309" s="742"/>
      <c r="L309" s="742"/>
      <c r="M309" s="742"/>
      <c r="N309" s="51"/>
      <c r="O309" s="2"/>
      <c r="P309" s="2"/>
      <c r="Q309" s="51"/>
      <c r="R309" s="51"/>
      <c r="S309" s="51"/>
      <c r="T309" s="51"/>
      <c r="U309" s="51"/>
      <c r="V309" s="51"/>
    </row>
    <row r="310" spans="1:22" x14ac:dyDescent="0.25">
      <c r="A310" s="2"/>
      <c r="B310" s="2"/>
      <c r="C310" s="8"/>
      <c r="D310" s="8"/>
      <c r="E310" s="8"/>
      <c r="F310" s="8"/>
      <c r="G310" s="8"/>
      <c r="H310" s="8"/>
      <c r="I310" s="8"/>
      <c r="J310" s="8"/>
      <c r="K310" s="10"/>
      <c r="L310" s="10"/>
      <c r="M310" s="10"/>
      <c r="N310" s="51"/>
      <c r="O310" s="2"/>
      <c r="P310" s="2"/>
      <c r="Q310" s="51"/>
      <c r="R310" s="51"/>
      <c r="S310" s="51"/>
      <c r="T310" s="51"/>
      <c r="U310" s="51"/>
      <c r="V310" s="51"/>
    </row>
    <row r="311" spans="1:22" x14ac:dyDescent="0.25">
      <c r="A311" s="2"/>
      <c r="B311" s="2"/>
      <c r="C311" s="8"/>
      <c r="D311" s="8"/>
      <c r="E311" s="8"/>
      <c r="F311" s="8"/>
      <c r="G311" s="8"/>
      <c r="H311" s="8"/>
      <c r="I311" s="8"/>
      <c r="J311" s="8"/>
      <c r="K311" s="10"/>
      <c r="L311" s="10"/>
      <c r="M311" s="10"/>
      <c r="N311" s="51"/>
      <c r="O311" s="2"/>
      <c r="P311" s="2"/>
      <c r="Q311" s="51"/>
      <c r="R311" s="51"/>
      <c r="S311" s="51"/>
      <c r="T311" s="51"/>
      <c r="U311" s="51"/>
      <c r="V311" s="51"/>
    </row>
    <row r="312" spans="1:22" x14ac:dyDescent="0.25">
      <c r="A312" s="2"/>
      <c r="B312" s="2"/>
      <c r="C312" s="31" t="s">
        <v>38</v>
      </c>
      <c r="D312" s="29"/>
      <c r="E312" s="30" t="s">
        <v>33</v>
      </c>
      <c r="F312" s="30"/>
      <c r="G312" s="30" t="s">
        <v>34</v>
      </c>
      <c r="H312" s="30"/>
      <c r="I312" s="30" t="s">
        <v>35</v>
      </c>
      <c r="J312" s="30"/>
      <c r="K312" s="30" t="s">
        <v>36</v>
      </c>
      <c r="L312" s="30"/>
      <c r="M312" s="30" t="s">
        <v>42</v>
      </c>
      <c r="N312" s="51"/>
      <c r="O312" s="2"/>
      <c r="P312" s="2"/>
      <c r="Q312" s="51"/>
      <c r="R312" s="51"/>
      <c r="S312" s="51"/>
      <c r="T312" s="51"/>
      <c r="U312" s="51"/>
      <c r="V312" s="51"/>
    </row>
    <row r="313" spans="1:22" x14ac:dyDescent="0.25">
      <c r="A313" s="2"/>
      <c r="B313" s="2"/>
      <c r="C313" s="8"/>
      <c r="D313" s="8"/>
      <c r="E313" s="8"/>
      <c r="F313" s="8"/>
      <c r="G313" s="8"/>
      <c r="H313" s="8"/>
      <c r="I313" s="8"/>
      <c r="J313" s="8"/>
      <c r="K313" s="10"/>
      <c r="L313" s="10"/>
      <c r="M313" s="10"/>
      <c r="N313" s="51"/>
      <c r="O313" s="2"/>
      <c r="P313" s="2"/>
      <c r="Q313" s="51"/>
      <c r="R313" s="51"/>
      <c r="S313" s="51"/>
      <c r="T313" s="51"/>
      <c r="U313" s="51"/>
      <c r="V313" s="51"/>
    </row>
    <row r="314" spans="1:22" x14ac:dyDescent="0.25">
      <c r="A314" s="2"/>
      <c r="B314" s="2"/>
      <c r="C314" s="8"/>
      <c r="D314" s="8"/>
      <c r="E314" s="37" t="s">
        <v>27</v>
      </c>
      <c r="F314" s="37"/>
      <c r="G314" s="36">
        <v>665787329</v>
      </c>
      <c r="H314" s="37"/>
      <c r="I314" s="36">
        <v>29315563</v>
      </c>
      <c r="J314" s="37"/>
      <c r="K314" s="38">
        <v>4.3999999999999997E-2</v>
      </c>
      <c r="L314" s="601"/>
      <c r="M314" s="41">
        <v>2124</v>
      </c>
      <c r="N314" s="51"/>
      <c r="O314" s="2"/>
      <c r="P314" s="2"/>
      <c r="Q314" s="51"/>
      <c r="R314" s="51"/>
      <c r="S314" s="51"/>
      <c r="T314" s="51"/>
      <c r="U314" s="51"/>
      <c r="V314" s="51"/>
    </row>
    <row r="315" spans="1:22" x14ac:dyDescent="0.25">
      <c r="A315" s="2"/>
      <c r="B315" s="2"/>
      <c r="C315" s="8"/>
      <c r="D315" s="8"/>
      <c r="E315" s="39" t="s">
        <v>28</v>
      </c>
      <c r="F315" s="39"/>
      <c r="G315" s="32">
        <v>641832238</v>
      </c>
      <c r="H315" s="39"/>
      <c r="I315" s="32">
        <v>20946992</v>
      </c>
      <c r="J315" s="39"/>
      <c r="K315" s="40">
        <v>3.2599999999999997E-2</v>
      </c>
      <c r="L315" s="602"/>
      <c r="M315" s="42">
        <v>2045</v>
      </c>
      <c r="N315" s="51"/>
      <c r="O315" s="2"/>
      <c r="P315" s="2"/>
      <c r="Q315" s="51"/>
      <c r="R315" s="51"/>
      <c r="S315" s="51"/>
      <c r="T315" s="51"/>
      <c r="U315" s="51"/>
      <c r="V315" s="51"/>
    </row>
    <row r="316" spans="1:22" x14ac:dyDescent="0.25">
      <c r="A316" s="2"/>
      <c r="B316" s="2"/>
      <c r="C316" s="8"/>
      <c r="D316" s="8"/>
      <c r="E316" s="37" t="s">
        <v>29</v>
      </c>
      <c r="F316" s="37"/>
      <c r="G316" s="36">
        <v>581054849</v>
      </c>
      <c r="H316" s="37"/>
      <c r="I316" s="36">
        <v>10019915</v>
      </c>
      <c r="J316" s="37"/>
      <c r="K316" s="38">
        <v>1.72E-2</v>
      </c>
      <c r="L316" s="601"/>
      <c r="M316" s="41">
        <v>1805</v>
      </c>
      <c r="N316" s="51"/>
      <c r="O316" s="2"/>
      <c r="P316" s="2"/>
      <c r="Q316" s="51"/>
      <c r="R316" s="51"/>
      <c r="S316" s="51"/>
      <c r="T316" s="51"/>
      <c r="U316" s="51"/>
      <c r="V316" s="51"/>
    </row>
    <row r="317" spans="1:22" x14ac:dyDescent="0.25">
      <c r="A317" s="2"/>
      <c r="B317" s="2"/>
      <c r="C317" s="8"/>
      <c r="D317" s="8"/>
      <c r="E317" s="39" t="s">
        <v>30</v>
      </c>
      <c r="F317" s="39"/>
      <c r="G317" s="32">
        <v>428922655</v>
      </c>
      <c r="H317" s="39"/>
      <c r="I317" s="32">
        <v>6197609</v>
      </c>
      <c r="J317" s="39"/>
      <c r="K317" s="40">
        <v>1.44E-2</v>
      </c>
      <c r="L317" s="602"/>
      <c r="M317" s="42">
        <v>1303</v>
      </c>
      <c r="N317" s="51"/>
      <c r="O317" s="2"/>
      <c r="P317" s="2"/>
      <c r="Q317" s="51"/>
      <c r="R317" s="51"/>
      <c r="S317" s="51"/>
      <c r="T317" s="51"/>
      <c r="U317" s="51"/>
      <c r="V317" s="51"/>
    </row>
    <row r="318" spans="1:22" x14ac:dyDescent="0.25">
      <c r="A318" s="2"/>
      <c r="B318" s="2"/>
      <c r="C318" s="8"/>
      <c r="D318" s="8"/>
      <c r="E318" s="37" t="s">
        <v>31</v>
      </c>
      <c r="F318" s="37"/>
      <c r="G318" s="36">
        <v>213636108</v>
      </c>
      <c r="H318" s="37"/>
      <c r="I318" s="36">
        <v>2321998</v>
      </c>
      <c r="J318" s="37"/>
      <c r="K318" s="38">
        <v>1.09E-2</v>
      </c>
      <c r="L318" s="601"/>
      <c r="M318" s="41">
        <v>647</v>
      </c>
      <c r="N318" s="51"/>
      <c r="O318" s="2"/>
      <c r="P318" s="2"/>
      <c r="Q318" s="51"/>
      <c r="R318" s="51"/>
      <c r="S318" s="51"/>
      <c r="T318" s="51"/>
      <c r="U318" s="51"/>
      <c r="V318" s="51"/>
    </row>
    <row r="319" spans="1:22" x14ac:dyDescent="0.25">
      <c r="A319" s="2"/>
      <c r="B319" s="2"/>
      <c r="C319" s="8"/>
      <c r="D319" s="8"/>
      <c r="E319" s="39" t="s">
        <v>32</v>
      </c>
      <c r="F319" s="39"/>
      <c r="G319" s="32">
        <v>58352984</v>
      </c>
      <c r="H319" s="39"/>
      <c r="I319" s="32">
        <v>194577</v>
      </c>
      <c r="J319" s="39"/>
      <c r="K319" s="40">
        <v>3.3E-3</v>
      </c>
      <c r="L319" s="602"/>
      <c r="M319" s="42">
        <v>149</v>
      </c>
      <c r="N319" s="51"/>
      <c r="O319" s="2"/>
      <c r="P319" s="2"/>
      <c r="Q319" s="51"/>
      <c r="R319" s="51"/>
      <c r="S319" s="51"/>
      <c r="T319" s="51"/>
      <c r="U319" s="51"/>
      <c r="V319" s="51"/>
    </row>
    <row r="320" spans="1:22" x14ac:dyDescent="0.25">
      <c r="A320" s="2"/>
      <c r="B320" s="2"/>
      <c r="C320" s="8"/>
      <c r="D320" s="8"/>
      <c r="E320" s="37" t="s">
        <v>39</v>
      </c>
      <c r="F320" s="35"/>
      <c r="G320" s="443">
        <v>25895876163</v>
      </c>
      <c r="H320" s="36"/>
      <c r="I320" s="36">
        <v>68996654</v>
      </c>
      <c r="J320" s="37"/>
      <c r="K320" s="38">
        <v>2.6599999999999999E-2</v>
      </c>
      <c r="L320" s="601"/>
      <c r="M320" s="41">
        <v>8073</v>
      </c>
      <c r="N320" s="51"/>
      <c r="O320" s="2"/>
      <c r="P320" s="2"/>
      <c r="Q320" s="51"/>
      <c r="R320" s="51"/>
      <c r="S320" s="51"/>
      <c r="T320" s="51"/>
      <c r="U320" s="51"/>
      <c r="V320" s="51"/>
    </row>
    <row r="321" spans="1:22" x14ac:dyDescent="0.25">
      <c r="A321" s="2"/>
      <c r="B321" s="2"/>
      <c r="C321" s="8"/>
      <c r="D321" s="8"/>
      <c r="E321" s="8"/>
      <c r="F321" s="8"/>
      <c r="G321" s="8"/>
      <c r="H321" s="8"/>
      <c r="I321" s="8"/>
      <c r="J321" s="8"/>
      <c r="K321" s="10"/>
      <c r="L321" s="10"/>
      <c r="M321" s="10"/>
      <c r="N321" s="51"/>
      <c r="O321" s="2"/>
      <c r="P321" s="2"/>
      <c r="Q321" s="51"/>
      <c r="R321" s="51"/>
      <c r="S321" s="51"/>
      <c r="T321" s="51"/>
      <c r="U321" s="51"/>
      <c r="V321" s="51"/>
    </row>
    <row r="322" spans="1:22" x14ac:dyDescent="0.25">
      <c r="A322" s="2"/>
      <c r="B322" s="2"/>
      <c r="C322" s="31" t="s">
        <v>40</v>
      </c>
      <c r="D322" s="29"/>
      <c r="E322" s="727" t="s">
        <v>730</v>
      </c>
      <c r="F322" s="711"/>
      <c r="G322" s="711"/>
      <c r="H322" s="711"/>
      <c r="I322" s="711"/>
      <c r="J322" s="711"/>
      <c r="K322" s="711"/>
      <c r="L322" s="711"/>
      <c r="M322" s="711"/>
      <c r="N322" s="51"/>
      <c r="O322" s="2"/>
      <c r="P322" s="2"/>
      <c r="Q322" s="51"/>
      <c r="R322" s="51"/>
      <c r="S322" s="51"/>
      <c r="T322" s="51"/>
      <c r="U322" s="51"/>
      <c r="V322" s="51"/>
    </row>
    <row r="323" spans="1:22" x14ac:dyDescent="0.25">
      <c r="A323" s="2"/>
      <c r="B323" s="2"/>
      <c r="C323" s="29"/>
      <c r="D323" s="29"/>
      <c r="E323" s="711"/>
      <c r="F323" s="711"/>
      <c r="G323" s="711"/>
      <c r="H323" s="711"/>
      <c r="I323" s="711"/>
      <c r="J323" s="711"/>
      <c r="K323" s="711"/>
      <c r="L323" s="711"/>
      <c r="M323" s="711"/>
      <c r="N323" s="51"/>
      <c r="O323" s="2"/>
      <c r="P323" s="2"/>
      <c r="Q323" s="51"/>
      <c r="R323" s="51"/>
      <c r="S323" s="51"/>
      <c r="T323" s="51"/>
      <c r="U323" s="51"/>
      <c r="V323" s="51"/>
    </row>
    <row r="324" spans="1:22" x14ac:dyDescent="0.25">
      <c r="A324" s="2"/>
      <c r="B324" s="2"/>
      <c r="C324" s="29"/>
      <c r="D324" s="29"/>
      <c r="E324" s="711"/>
      <c r="F324" s="711"/>
      <c r="G324" s="711"/>
      <c r="H324" s="711"/>
      <c r="I324" s="711"/>
      <c r="J324" s="711"/>
      <c r="K324" s="711"/>
      <c r="L324" s="711"/>
      <c r="M324" s="711"/>
      <c r="N324" s="51"/>
      <c r="O324" s="2"/>
      <c r="P324" s="2"/>
      <c r="Q324" s="51"/>
      <c r="R324" s="51"/>
      <c r="S324" s="51"/>
      <c r="T324" s="51"/>
      <c r="U324" s="51"/>
      <c r="V324" s="51"/>
    </row>
    <row r="325" spans="1:22" x14ac:dyDescent="0.25">
      <c r="A325" s="2"/>
      <c r="B325" s="2"/>
      <c r="C325" s="29"/>
      <c r="D325" s="29"/>
      <c r="E325" s="711"/>
      <c r="F325" s="711"/>
      <c r="G325" s="711"/>
      <c r="H325" s="711"/>
      <c r="I325" s="711"/>
      <c r="J325" s="711"/>
      <c r="K325" s="711"/>
      <c r="L325" s="711"/>
      <c r="M325" s="711"/>
      <c r="N325" s="51"/>
      <c r="O325" s="2"/>
      <c r="P325" s="2"/>
      <c r="Q325" s="51"/>
      <c r="R325" s="51"/>
      <c r="S325" s="51"/>
      <c r="T325" s="51"/>
      <c r="U325" s="51"/>
      <c r="V325" s="51"/>
    </row>
    <row r="326" spans="1:22" x14ac:dyDescent="0.25">
      <c r="A326" s="2"/>
      <c r="B326" s="2"/>
      <c r="C326" s="29"/>
      <c r="D326" s="29"/>
      <c r="E326" s="711"/>
      <c r="F326" s="711"/>
      <c r="G326" s="711"/>
      <c r="H326" s="711"/>
      <c r="I326" s="711"/>
      <c r="J326" s="711"/>
      <c r="K326" s="711"/>
      <c r="L326" s="711"/>
      <c r="M326" s="711"/>
      <c r="N326" s="51"/>
      <c r="O326" s="2"/>
      <c r="P326" s="2"/>
      <c r="Q326" s="51"/>
      <c r="R326" s="51"/>
      <c r="S326" s="51"/>
      <c r="T326" s="51"/>
      <c r="U326" s="51"/>
      <c r="V326" s="51"/>
    </row>
    <row r="327" spans="1:22" x14ac:dyDescent="0.25">
      <c r="A327" s="2"/>
      <c r="B327" s="2"/>
      <c r="C327" s="8"/>
      <c r="D327" s="8"/>
      <c r="E327" s="183"/>
      <c r="F327" s="183"/>
      <c r="G327" s="183"/>
      <c r="H327" s="183"/>
      <c r="I327" s="183"/>
      <c r="J327" s="183"/>
      <c r="K327" s="183"/>
      <c r="L327" s="183"/>
      <c r="M327" s="183"/>
      <c r="N327" s="51"/>
      <c r="O327" s="2"/>
      <c r="P327" s="2"/>
      <c r="Q327" s="51"/>
      <c r="R327" s="51"/>
      <c r="S327" s="51"/>
      <c r="T327" s="51"/>
      <c r="U327" s="51"/>
      <c r="V327" s="51"/>
    </row>
    <row r="328" spans="1:22" x14ac:dyDescent="0.25">
      <c r="A328" s="2"/>
      <c r="B328" s="2"/>
      <c r="C328" s="31" t="s">
        <v>43</v>
      </c>
      <c r="D328" s="29"/>
      <c r="E328" s="710" t="s">
        <v>538</v>
      </c>
      <c r="F328" s="710"/>
      <c r="G328" s="710"/>
      <c r="H328" s="710"/>
      <c r="I328" s="710"/>
      <c r="J328" s="710"/>
      <c r="K328" s="710"/>
      <c r="L328" s="710"/>
      <c r="M328" s="710"/>
      <c r="N328" s="51"/>
      <c r="O328" s="2"/>
      <c r="P328" s="2"/>
      <c r="Q328" s="51"/>
      <c r="R328" s="51"/>
      <c r="S328" s="51"/>
      <c r="T328" s="51"/>
      <c r="U328" s="51"/>
      <c r="V328" s="51"/>
    </row>
    <row r="329" spans="1:22" x14ac:dyDescent="0.25">
      <c r="A329" s="2"/>
      <c r="B329" s="2"/>
      <c r="C329" s="29"/>
      <c r="D329" s="29"/>
      <c r="E329" s="710"/>
      <c r="F329" s="710"/>
      <c r="G329" s="710"/>
      <c r="H329" s="710"/>
      <c r="I329" s="710"/>
      <c r="J329" s="710"/>
      <c r="K329" s="710"/>
      <c r="L329" s="710"/>
      <c r="M329" s="710"/>
      <c r="N329" s="51"/>
      <c r="O329" s="2"/>
      <c r="P329" s="2"/>
      <c r="Q329" s="51"/>
      <c r="R329" s="51"/>
      <c r="S329" s="51"/>
      <c r="T329" s="51"/>
      <c r="U329" s="51"/>
      <c r="V329" s="51"/>
    </row>
    <row r="330" spans="1:22" x14ac:dyDescent="0.25">
      <c r="A330" s="2"/>
      <c r="B330" s="2"/>
      <c r="C330" s="29"/>
      <c r="D330" s="29"/>
      <c r="E330" s="711"/>
      <c r="F330" s="711"/>
      <c r="G330" s="711"/>
      <c r="H330" s="711"/>
      <c r="I330" s="711"/>
      <c r="J330" s="711"/>
      <c r="K330" s="711"/>
      <c r="L330" s="711"/>
      <c r="M330" s="711"/>
      <c r="N330" s="51"/>
      <c r="O330" s="2"/>
      <c r="P330" s="2"/>
      <c r="Q330" s="51"/>
      <c r="R330" s="51"/>
      <c r="S330" s="51"/>
      <c r="T330" s="51"/>
      <c r="U330" s="51"/>
      <c r="V330" s="51"/>
    </row>
    <row r="331" spans="1:22" x14ac:dyDescent="0.25">
      <c r="A331" s="2"/>
      <c r="B331" s="2"/>
      <c r="C331" s="29"/>
      <c r="D331" s="29"/>
      <c r="E331" s="711"/>
      <c r="F331" s="711"/>
      <c r="G331" s="711"/>
      <c r="H331" s="711"/>
      <c r="I331" s="711"/>
      <c r="J331" s="711"/>
      <c r="K331" s="711"/>
      <c r="L331" s="711"/>
      <c r="M331" s="711"/>
      <c r="N331" s="51"/>
      <c r="O331" s="2"/>
      <c r="P331" s="2"/>
      <c r="Q331" s="51"/>
      <c r="R331" s="51"/>
      <c r="S331" s="51"/>
      <c r="T331" s="51"/>
      <c r="U331" s="51"/>
      <c r="V331" s="51"/>
    </row>
    <row r="332" spans="1:22" x14ac:dyDescent="0.25">
      <c r="A332" s="2"/>
      <c r="B332" s="2"/>
      <c r="C332" s="8"/>
      <c r="D332" s="8"/>
      <c r="E332" s="441"/>
      <c r="F332" s="441"/>
      <c r="G332" s="441"/>
      <c r="H332" s="441"/>
      <c r="I332" s="441"/>
      <c r="J332" s="441"/>
      <c r="K332" s="441"/>
      <c r="L332" s="441"/>
      <c r="M332" s="441"/>
      <c r="N332" s="51"/>
      <c r="O332" s="2"/>
      <c r="P332" s="2"/>
      <c r="Q332" s="51"/>
      <c r="R332" s="51"/>
      <c r="S332" s="51"/>
      <c r="T332" s="51"/>
      <c r="U332" s="51"/>
      <c r="V332" s="51"/>
    </row>
    <row r="333" spans="1:22" x14ac:dyDescent="0.25">
      <c r="A333" s="2"/>
      <c r="B333" s="2"/>
      <c r="C333" s="8"/>
      <c r="D333" s="8"/>
      <c r="E333" s="463"/>
      <c r="F333" s="463"/>
      <c r="G333" s="463"/>
      <c r="H333" s="463"/>
      <c r="I333" s="463"/>
      <c r="J333" s="463"/>
      <c r="K333" s="463"/>
      <c r="L333" s="463"/>
      <c r="M333" s="463"/>
      <c r="N333" s="51"/>
      <c r="O333" s="2"/>
      <c r="P333" s="2"/>
      <c r="Q333" s="51"/>
      <c r="R333" s="51"/>
      <c r="S333" s="51"/>
      <c r="T333" s="51"/>
      <c r="U333" s="51"/>
      <c r="V333" s="51"/>
    </row>
    <row r="334" spans="1:22" x14ac:dyDescent="0.25">
      <c r="A334" s="2"/>
      <c r="B334" s="2"/>
      <c r="C334" s="8"/>
      <c r="D334" s="8"/>
      <c r="E334" s="463"/>
      <c r="F334" s="463"/>
      <c r="G334" s="463"/>
      <c r="H334" s="463"/>
      <c r="I334" s="463"/>
      <c r="J334" s="463"/>
      <c r="K334" s="463"/>
      <c r="L334" s="463"/>
      <c r="M334" s="463"/>
      <c r="N334" s="51"/>
      <c r="O334" s="2"/>
      <c r="P334" s="2"/>
      <c r="Q334" s="51"/>
      <c r="R334" s="51"/>
      <c r="S334" s="51"/>
      <c r="T334" s="51"/>
      <c r="U334" s="51"/>
      <c r="V334" s="51"/>
    </row>
    <row r="335" spans="1:22" x14ac:dyDescent="0.25">
      <c r="A335" s="2"/>
      <c r="B335" s="2"/>
      <c r="C335" s="8"/>
      <c r="D335" s="8"/>
      <c r="E335" s="463"/>
      <c r="F335" s="463"/>
      <c r="G335" s="463"/>
      <c r="H335" s="463"/>
      <c r="I335" s="463"/>
      <c r="J335" s="463"/>
      <c r="K335" s="463"/>
      <c r="L335" s="463"/>
      <c r="M335" s="463"/>
      <c r="N335" s="51"/>
      <c r="O335" s="2"/>
      <c r="P335" s="2"/>
      <c r="Q335" s="51"/>
      <c r="R335" s="51"/>
      <c r="S335" s="51"/>
      <c r="T335" s="51"/>
      <c r="U335" s="51"/>
      <c r="V335" s="51"/>
    </row>
    <row r="336" spans="1:22" x14ac:dyDescent="0.25">
      <c r="A336" s="2"/>
      <c r="B336" s="2"/>
      <c r="C336" s="8"/>
      <c r="D336" s="8"/>
      <c r="E336" s="463"/>
      <c r="F336" s="463"/>
      <c r="G336" s="463"/>
      <c r="H336" s="463"/>
      <c r="I336" s="463"/>
      <c r="J336" s="463"/>
      <c r="K336" s="463"/>
      <c r="L336" s="463"/>
      <c r="M336" s="463"/>
      <c r="N336" s="51"/>
      <c r="O336" s="2"/>
      <c r="P336" s="2"/>
      <c r="Q336" s="51"/>
      <c r="R336" s="51"/>
      <c r="S336" s="51"/>
      <c r="T336" s="51"/>
      <c r="U336" s="51"/>
      <c r="V336" s="51"/>
    </row>
    <row r="337" spans="1:22" x14ac:dyDescent="0.25">
      <c r="A337" s="2"/>
      <c r="B337" s="2"/>
      <c r="C337" s="8"/>
      <c r="D337" s="8"/>
      <c r="E337" s="463"/>
      <c r="F337" s="463"/>
      <c r="G337" s="463"/>
      <c r="H337" s="463"/>
      <c r="I337" s="463"/>
      <c r="J337" s="463"/>
      <c r="K337" s="463"/>
      <c r="L337" s="463"/>
      <c r="M337" s="463"/>
      <c r="N337" s="51"/>
      <c r="O337" s="2"/>
      <c r="P337" s="2"/>
      <c r="Q337" s="51"/>
      <c r="R337" s="51"/>
      <c r="S337" s="51"/>
      <c r="T337" s="51"/>
      <c r="U337" s="51"/>
      <c r="V337" s="51"/>
    </row>
    <row r="338" spans="1:22" x14ac:dyDescent="0.25">
      <c r="A338" s="2"/>
      <c r="B338" s="2"/>
      <c r="C338" s="8"/>
      <c r="D338" s="8"/>
      <c r="E338" s="463"/>
      <c r="F338" s="463"/>
      <c r="G338" s="463"/>
      <c r="H338" s="463"/>
      <c r="I338" s="463"/>
      <c r="J338" s="463"/>
      <c r="K338" s="463"/>
      <c r="L338" s="463"/>
      <c r="M338" s="463"/>
      <c r="N338" s="51"/>
      <c r="O338" s="2"/>
      <c r="P338" s="2"/>
      <c r="Q338" s="51"/>
      <c r="R338" s="51"/>
      <c r="S338" s="51"/>
      <c r="T338" s="51"/>
      <c r="U338" s="51"/>
      <c r="V338" s="51"/>
    </row>
    <row r="339" spans="1:22" x14ac:dyDescent="0.25">
      <c r="A339" s="2"/>
      <c r="B339" s="2"/>
      <c r="C339" s="8"/>
      <c r="D339" s="8"/>
      <c r="E339" s="441"/>
      <c r="F339" s="441"/>
      <c r="G339" s="441"/>
      <c r="H339" s="441"/>
      <c r="I339" s="441"/>
      <c r="J339" s="441"/>
      <c r="K339" s="441"/>
      <c r="L339" s="441"/>
      <c r="M339" s="441"/>
      <c r="N339" s="51"/>
      <c r="O339" s="2"/>
      <c r="P339" s="2"/>
      <c r="Q339" s="51"/>
      <c r="R339" s="51"/>
      <c r="S339" s="51"/>
      <c r="T339" s="51"/>
      <c r="U339" s="51"/>
      <c r="V339" s="51"/>
    </row>
    <row r="340" spans="1:22" x14ac:dyDescent="0.25">
      <c r="A340" s="290"/>
      <c r="B340" s="290"/>
      <c r="C340" s="613" t="s">
        <v>700</v>
      </c>
      <c r="D340" s="728"/>
      <c r="E340" s="728"/>
      <c r="F340" s="728"/>
      <c r="G340" s="728"/>
      <c r="H340" s="728"/>
      <c r="I340" s="728"/>
      <c r="J340" s="728"/>
      <c r="K340" s="728"/>
      <c r="L340" s="728"/>
      <c r="M340" s="728"/>
      <c r="N340" s="51"/>
      <c r="O340" s="2"/>
      <c r="P340" s="2"/>
      <c r="Q340" s="51"/>
      <c r="R340" s="51"/>
      <c r="S340" s="51"/>
      <c r="T340" s="51"/>
      <c r="U340" s="51"/>
      <c r="V340" s="51"/>
    </row>
    <row r="341" spans="1:22" x14ac:dyDescent="0.25">
      <c r="A341" s="290"/>
      <c r="B341" s="290"/>
      <c r="C341" s="728"/>
      <c r="D341" s="728"/>
      <c r="E341" s="728"/>
      <c r="F341" s="728"/>
      <c r="G341" s="728"/>
      <c r="H341" s="728"/>
      <c r="I341" s="728"/>
      <c r="J341" s="728"/>
      <c r="K341" s="728"/>
      <c r="L341" s="728"/>
      <c r="M341" s="728"/>
      <c r="N341" s="51"/>
      <c r="O341" s="2"/>
      <c r="P341" s="2"/>
      <c r="Q341" s="51"/>
      <c r="R341" s="51"/>
      <c r="S341" s="51"/>
      <c r="T341" s="51"/>
      <c r="U341" s="51"/>
      <c r="V341" s="51"/>
    </row>
    <row r="342" spans="1:22" ht="5.0999999999999996" customHeight="1" x14ac:dyDescent="0.25">
      <c r="A342" s="1"/>
      <c r="B342" s="1"/>
      <c r="C342" s="16"/>
      <c r="D342" s="1"/>
      <c r="E342" s="16"/>
      <c r="F342" s="1"/>
      <c r="G342" s="1"/>
      <c r="H342" s="1"/>
      <c r="I342" s="1"/>
      <c r="J342" s="2"/>
      <c r="K342" s="6"/>
      <c r="L342" s="6"/>
      <c r="M342" s="6"/>
      <c r="N342" s="51"/>
      <c r="O342" s="2"/>
      <c r="P342" s="2"/>
      <c r="Q342" s="51"/>
      <c r="R342" s="51"/>
      <c r="S342" s="51"/>
      <c r="T342" s="51"/>
      <c r="U342" s="51"/>
      <c r="V342" s="51"/>
    </row>
    <row r="343" spans="1:22" x14ac:dyDescent="0.25">
      <c r="A343" s="289"/>
      <c r="B343" s="289"/>
      <c r="C343" s="319"/>
      <c r="D343" s="289"/>
      <c r="E343" s="319"/>
      <c r="F343" s="289"/>
      <c r="G343" s="289"/>
      <c r="H343" s="289"/>
      <c r="I343" s="289"/>
      <c r="J343" s="289"/>
      <c r="K343" s="310"/>
      <c r="L343" s="310"/>
      <c r="M343" s="310"/>
      <c r="N343" s="51"/>
      <c r="O343" s="2"/>
      <c r="P343" s="2"/>
      <c r="Q343" s="51"/>
      <c r="R343" s="51"/>
      <c r="S343" s="51"/>
      <c r="T343" s="51"/>
      <c r="U343" s="51"/>
      <c r="V343" s="51"/>
    </row>
    <row r="344" spans="1:22" s="51" customFormat="1" x14ac:dyDescent="0.25">
      <c r="A344" s="2"/>
      <c r="B344" s="2"/>
      <c r="C344" s="34"/>
      <c r="D344" s="2"/>
      <c r="E344" s="34"/>
      <c r="F344" s="2"/>
      <c r="G344" s="2"/>
      <c r="H344" s="2"/>
      <c r="I344" s="2"/>
      <c r="J344" s="2"/>
      <c r="K344" s="7"/>
      <c r="L344" s="7"/>
      <c r="M344" s="7"/>
      <c r="O344" s="2"/>
      <c r="P344" s="2"/>
    </row>
    <row r="345" spans="1:22" x14ac:dyDescent="0.25">
      <c r="C345" s="307" t="s">
        <v>411</v>
      </c>
      <c r="D345" s="308"/>
      <c r="E345" s="309"/>
      <c r="F345" s="309"/>
      <c r="G345" s="309"/>
      <c r="H345" s="309"/>
      <c r="I345" s="309"/>
      <c r="J345" s="309"/>
      <c r="K345" s="309"/>
      <c r="L345" s="309"/>
      <c r="M345" s="309"/>
      <c r="N345" s="51"/>
      <c r="O345" s="2"/>
      <c r="P345" s="2"/>
      <c r="Q345" s="51"/>
      <c r="R345" s="51"/>
      <c r="S345" s="51"/>
      <c r="T345" s="51"/>
      <c r="U345" s="51"/>
      <c r="V345" s="51"/>
    </row>
    <row r="346" spans="1:22" x14ac:dyDescent="0.25">
      <c r="C346" s="1"/>
      <c r="D346" s="1"/>
      <c r="E346" s="1"/>
      <c r="F346" s="1"/>
      <c r="G346" s="1"/>
      <c r="H346" s="1"/>
      <c r="I346" s="1"/>
      <c r="J346" s="1"/>
      <c r="K346" s="1"/>
      <c r="L346" s="1"/>
      <c r="M346" s="1"/>
      <c r="N346" s="51"/>
      <c r="O346" s="2"/>
      <c r="P346" s="2"/>
      <c r="Q346" s="51"/>
      <c r="R346" s="51"/>
      <c r="S346" s="51"/>
      <c r="T346" s="51"/>
      <c r="U346" s="51"/>
      <c r="V346" s="51"/>
    </row>
    <row r="347" spans="1:22" x14ac:dyDescent="0.25">
      <c r="C347" s="14" t="s">
        <v>211</v>
      </c>
      <c r="D347" s="14"/>
      <c r="E347" s="730" t="s">
        <v>737</v>
      </c>
      <c r="F347" s="731"/>
      <c r="G347" s="731"/>
      <c r="H347" s="731"/>
      <c r="I347" s="731"/>
      <c r="J347" s="731"/>
      <c r="K347" s="731"/>
      <c r="L347" s="731"/>
      <c r="M347" s="731"/>
      <c r="N347" s="51"/>
      <c r="O347" s="2"/>
      <c r="P347" s="2"/>
      <c r="Q347" s="51"/>
      <c r="R347" s="51"/>
      <c r="S347" s="51"/>
      <c r="T347" s="51"/>
      <c r="U347" s="51"/>
      <c r="V347" s="51"/>
    </row>
    <row r="348" spans="1:22" x14ac:dyDescent="0.25">
      <c r="C348" s="14"/>
      <c r="D348" s="14"/>
      <c r="E348" s="730"/>
      <c r="F348" s="731"/>
      <c r="G348" s="731"/>
      <c r="H348" s="731"/>
      <c r="I348" s="731"/>
      <c r="J348" s="731"/>
      <c r="K348" s="731"/>
      <c r="L348" s="731"/>
      <c r="M348" s="731"/>
      <c r="N348" s="51"/>
      <c r="O348" s="2"/>
      <c r="P348" s="2"/>
      <c r="Q348" s="51"/>
      <c r="R348" s="51"/>
      <c r="S348" s="51"/>
      <c r="T348" s="51"/>
      <c r="U348" s="51"/>
      <c r="V348" s="51"/>
    </row>
    <row r="349" spans="1:22" x14ac:dyDescent="0.25">
      <c r="C349" s="14"/>
      <c r="D349" s="14"/>
      <c r="E349" s="730"/>
      <c r="F349" s="731"/>
      <c r="G349" s="731"/>
      <c r="H349" s="731"/>
      <c r="I349" s="731"/>
      <c r="J349" s="731"/>
      <c r="K349" s="731"/>
      <c r="L349" s="731"/>
      <c r="M349" s="731"/>
      <c r="N349" s="51"/>
      <c r="O349" s="2"/>
      <c r="P349" s="2"/>
      <c r="Q349" s="51"/>
      <c r="R349" s="51"/>
      <c r="S349" s="51"/>
      <c r="T349" s="51"/>
      <c r="U349" s="51"/>
      <c r="V349" s="51"/>
    </row>
    <row r="350" spans="1:22" x14ac:dyDescent="0.25">
      <c r="C350" s="14"/>
      <c r="D350" s="14"/>
      <c r="E350" s="730"/>
      <c r="F350" s="731"/>
      <c r="G350" s="731"/>
      <c r="H350" s="731"/>
      <c r="I350" s="731"/>
      <c r="J350" s="731"/>
      <c r="K350" s="731"/>
      <c r="L350" s="731"/>
      <c r="M350" s="731"/>
      <c r="N350" s="51"/>
      <c r="O350" s="2"/>
      <c r="P350" s="2"/>
      <c r="Q350" s="51"/>
      <c r="R350" s="51"/>
      <c r="S350" s="51"/>
      <c r="T350" s="51"/>
      <c r="U350" s="51"/>
      <c r="V350" s="51"/>
    </row>
    <row r="351" spans="1:22" x14ac:dyDescent="0.25">
      <c r="C351" s="14"/>
      <c r="D351" s="14"/>
      <c r="E351" s="731"/>
      <c r="F351" s="731"/>
      <c r="G351" s="731"/>
      <c r="H351" s="731"/>
      <c r="I351" s="731"/>
      <c r="J351" s="731"/>
      <c r="K351" s="731"/>
      <c r="L351" s="731"/>
      <c r="M351" s="731"/>
      <c r="N351" s="51"/>
      <c r="O351" s="2"/>
      <c r="P351" s="2"/>
      <c r="Q351" s="51"/>
      <c r="R351" s="51"/>
      <c r="S351" s="51"/>
      <c r="T351" s="51"/>
      <c r="U351" s="51"/>
      <c r="V351" s="51"/>
    </row>
    <row r="352" spans="1:22" x14ac:dyDescent="0.25">
      <c r="C352" s="2" t="s">
        <v>412</v>
      </c>
      <c r="D352" s="2"/>
      <c r="E352" s="712" t="s">
        <v>713</v>
      </c>
      <c r="F352" s="722"/>
      <c r="G352" s="722"/>
      <c r="H352" s="722"/>
      <c r="I352" s="722"/>
      <c r="J352" s="722"/>
      <c r="K352" s="722"/>
      <c r="L352" s="722"/>
      <c r="M352" s="722"/>
      <c r="N352" s="51"/>
      <c r="O352" s="2"/>
      <c r="P352" s="2"/>
      <c r="Q352" s="51"/>
      <c r="R352" s="51"/>
      <c r="S352" s="51"/>
      <c r="T352" s="51"/>
      <c r="U352" s="51"/>
      <c r="V352" s="51"/>
    </row>
    <row r="353" spans="3:22" x14ac:dyDescent="0.25">
      <c r="C353" s="2"/>
      <c r="D353" s="2"/>
      <c r="E353" s="712"/>
      <c r="F353" s="722"/>
      <c r="G353" s="722"/>
      <c r="H353" s="722"/>
      <c r="I353" s="722"/>
      <c r="J353" s="722"/>
      <c r="K353" s="722"/>
      <c r="L353" s="722"/>
      <c r="M353" s="722"/>
      <c r="N353" s="51"/>
      <c r="O353" s="2"/>
      <c r="P353" s="2"/>
      <c r="Q353" s="51"/>
      <c r="R353" s="51"/>
      <c r="S353" s="51"/>
      <c r="T353" s="51"/>
      <c r="U353" s="51"/>
      <c r="V353" s="51"/>
    </row>
    <row r="354" spans="3:22" x14ac:dyDescent="0.25">
      <c r="C354" s="2"/>
      <c r="D354" s="2"/>
      <c r="E354" s="722"/>
      <c r="F354" s="722"/>
      <c r="G354" s="722"/>
      <c r="H354" s="722"/>
      <c r="I354" s="722"/>
      <c r="J354" s="722"/>
      <c r="K354" s="722"/>
      <c r="L354" s="722"/>
      <c r="M354" s="722"/>
      <c r="N354" s="51"/>
      <c r="O354" s="2"/>
      <c r="P354" s="2"/>
      <c r="Q354" s="51"/>
      <c r="R354" s="51"/>
      <c r="S354" s="51"/>
      <c r="T354" s="51"/>
      <c r="U354" s="51"/>
      <c r="V354" s="51"/>
    </row>
    <row r="355" spans="3:22" x14ac:dyDescent="0.25">
      <c r="C355" s="14" t="s">
        <v>413</v>
      </c>
      <c r="D355" s="14"/>
      <c r="E355" s="729" t="s">
        <v>714</v>
      </c>
      <c r="F355" s="614"/>
      <c r="G355" s="614"/>
      <c r="H355" s="614"/>
      <c r="I355" s="614"/>
      <c r="J355" s="614"/>
      <c r="K355" s="614"/>
      <c r="L355" s="614"/>
      <c r="M355" s="614"/>
      <c r="N355" s="699"/>
      <c r="O355" s="699"/>
      <c r="P355" s="699"/>
      <c r="Q355" s="699"/>
      <c r="R355" s="699"/>
      <c r="S355" s="699"/>
      <c r="T355" s="699"/>
      <c r="U355" s="699"/>
      <c r="V355" s="699"/>
    </row>
    <row r="356" spans="3:22" x14ac:dyDescent="0.25">
      <c r="C356" s="14"/>
      <c r="D356" s="14"/>
      <c r="E356" s="614"/>
      <c r="F356" s="614"/>
      <c r="G356" s="614"/>
      <c r="H356" s="614"/>
      <c r="I356" s="614"/>
      <c r="J356" s="614"/>
      <c r="K356" s="614"/>
      <c r="L356" s="614"/>
      <c r="M356" s="614"/>
      <c r="N356" s="699"/>
      <c r="O356" s="699"/>
      <c r="P356" s="699"/>
      <c r="Q356" s="699"/>
      <c r="R356" s="699"/>
      <c r="S356" s="699"/>
      <c r="T356" s="699"/>
      <c r="U356" s="699"/>
      <c r="V356" s="699"/>
    </row>
    <row r="357" spans="3:22" x14ac:dyDescent="0.25">
      <c r="C357" s="2" t="s">
        <v>414</v>
      </c>
      <c r="D357" s="2"/>
      <c r="E357" s="721" t="s">
        <v>732</v>
      </c>
      <c r="F357" s="722"/>
      <c r="G357" s="722"/>
      <c r="H357" s="722"/>
      <c r="I357" s="722"/>
      <c r="J357" s="722"/>
      <c r="K357" s="722"/>
      <c r="L357" s="722"/>
      <c r="M357" s="722"/>
      <c r="N357" s="699"/>
      <c r="O357" s="699"/>
      <c r="P357" s="699"/>
      <c r="Q357" s="699"/>
      <c r="R357" s="699"/>
      <c r="S357" s="699"/>
      <c r="T357" s="699"/>
      <c r="U357" s="699"/>
      <c r="V357" s="51"/>
    </row>
    <row r="358" spans="3:22" x14ac:dyDescent="0.25">
      <c r="C358" s="2"/>
      <c r="D358" s="2"/>
      <c r="E358" s="721"/>
      <c r="F358" s="722"/>
      <c r="G358" s="722"/>
      <c r="H358" s="722"/>
      <c r="I358" s="722"/>
      <c r="J358" s="722"/>
      <c r="K358" s="722"/>
      <c r="L358" s="722"/>
      <c r="M358" s="722"/>
      <c r="N358" s="699"/>
      <c r="O358" s="699"/>
      <c r="P358" s="699"/>
      <c r="Q358" s="699"/>
      <c r="R358" s="699"/>
      <c r="S358" s="699"/>
      <c r="T358" s="699"/>
      <c r="U358" s="699"/>
      <c r="V358" s="51"/>
    </row>
    <row r="359" spans="3:22" x14ac:dyDescent="0.25">
      <c r="C359" s="2"/>
      <c r="D359" s="2"/>
      <c r="E359" s="722"/>
      <c r="F359" s="722"/>
      <c r="G359" s="722"/>
      <c r="H359" s="722"/>
      <c r="I359" s="722"/>
      <c r="J359" s="722"/>
      <c r="K359" s="722"/>
      <c r="L359" s="722"/>
      <c r="M359" s="722"/>
      <c r="N359" s="699"/>
      <c r="O359" s="699"/>
      <c r="P359" s="699"/>
      <c r="Q359" s="699"/>
      <c r="R359" s="699"/>
      <c r="S359" s="699"/>
      <c r="T359" s="699"/>
      <c r="U359" s="699"/>
      <c r="V359" s="51"/>
    </row>
    <row r="360" spans="3:22" x14ac:dyDescent="0.25">
      <c r="C360" s="14"/>
      <c r="D360" s="14"/>
      <c r="E360" s="14"/>
      <c r="F360" s="14"/>
      <c r="G360" s="14"/>
      <c r="H360" s="14"/>
      <c r="I360" s="14"/>
      <c r="J360" s="14"/>
      <c r="K360" s="14"/>
      <c r="L360" s="14"/>
      <c r="M360" s="14"/>
      <c r="N360" s="699"/>
      <c r="O360" s="699"/>
      <c r="P360" s="699"/>
      <c r="Q360" s="699"/>
      <c r="R360" s="699"/>
      <c r="S360" s="699"/>
      <c r="T360" s="699"/>
      <c r="U360" s="699"/>
      <c r="V360" s="51"/>
    </row>
    <row r="361" spans="3:22" x14ac:dyDescent="0.25">
      <c r="C361" s="1"/>
      <c r="D361" s="1"/>
      <c r="E361" s="1"/>
      <c r="F361" s="1"/>
      <c r="G361" s="1"/>
      <c r="H361" s="1"/>
      <c r="I361" s="1"/>
      <c r="J361" s="1"/>
      <c r="K361" s="1"/>
      <c r="L361" s="1"/>
      <c r="M361" s="1"/>
      <c r="N361" s="699"/>
      <c r="O361" s="699"/>
      <c r="P361" s="699"/>
      <c r="Q361" s="699"/>
      <c r="R361" s="699"/>
      <c r="S361" s="699"/>
      <c r="T361" s="699"/>
      <c r="U361" s="699"/>
      <c r="V361" s="51"/>
    </row>
    <row r="362" spans="3:22" x14ac:dyDescent="0.25">
      <c r="C362" s="1"/>
      <c r="D362" s="1"/>
      <c r="E362" s="1"/>
      <c r="F362" s="1"/>
      <c r="G362" s="1"/>
      <c r="H362" s="1"/>
      <c r="I362" s="1"/>
      <c r="J362" s="1"/>
      <c r="K362" s="1"/>
      <c r="L362" s="1"/>
      <c r="M362" s="1"/>
      <c r="N362" s="699"/>
      <c r="O362" s="699"/>
      <c r="P362" s="699"/>
      <c r="Q362" s="699"/>
      <c r="R362" s="699"/>
      <c r="S362" s="699"/>
      <c r="T362" s="699"/>
      <c r="U362" s="699"/>
      <c r="V362" s="51"/>
    </row>
    <row r="363" spans="3:22" x14ac:dyDescent="0.25">
      <c r="C363" s="1"/>
      <c r="D363" s="1"/>
      <c r="E363" s="1"/>
      <c r="F363" s="1"/>
      <c r="G363" s="1"/>
      <c r="H363" s="1"/>
      <c r="I363" s="1"/>
      <c r="J363" s="1"/>
      <c r="K363" s="1"/>
      <c r="L363" s="1"/>
      <c r="M363" s="1"/>
      <c r="N363" s="51"/>
      <c r="O363" s="2"/>
      <c r="P363" s="2"/>
      <c r="Q363" s="51"/>
      <c r="R363" s="51"/>
      <c r="S363" s="51"/>
      <c r="T363" s="51"/>
      <c r="U363" s="51"/>
      <c r="V363" s="51"/>
    </row>
    <row r="364" spans="3:22" x14ac:dyDescent="0.25">
      <c r="C364" s="1"/>
      <c r="D364" s="1"/>
      <c r="E364" s="1"/>
      <c r="F364" s="1"/>
      <c r="G364" s="1"/>
      <c r="H364" s="1"/>
      <c r="I364" s="1"/>
      <c r="J364" s="1"/>
      <c r="K364" s="1"/>
      <c r="L364" s="1"/>
      <c r="M364" s="1"/>
      <c r="N364" s="51"/>
      <c r="O364" s="2"/>
      <c r="P364" s="2"/>
      <c r="Q364" s="51"/>
      <c r="R364" s="51"/>
      <c r="S364" s="51"/>
      <c r="T364" s="51"/>
      <c r="U364" s="51"/>
      <c r="V364" s="51"/>
    </row>
    <row r="365" spans="3:22" x14ac:dyDescent="0.25">
      <c r="C365" s="1"/>
      <c r="D365" s="1"/>
      <c r="E365" s="1"/>
      <c r="F365" s="1"/>
      <c r="G365" s="1"/>
      <c r="H365" s="1"/>
      <c r="I365" s="1"/>
      <c r="J365" s="1"/>
      <c r="K365" s="1"/>
      <c r="L365" s="1"/>
      <c r="M365" s="1"/>
      <c r="N365" s="51"/>
      <c r="O365" s="2"/>
      <c r="P365" s="2"/>
      <c r="Q365" s="51"/>
      <c r="R365" s="51"/>
      <c r="S365" s="51"/>
      <c r="T365" s="51"/>
      <c r="U365" s="51"/>
      <c r="V365" s="51"/>
    </row>
    <row r="366" spans="3:22" x14ac:dyDescent="0.25">
      <c r="C366" s="1"/>
      <c r="D366" s="1"/>
      <c r="E366" s="1"/>
      <c r="F366" s="1"/>
      <c r="G366" s="1"/>
      <c r="H366" s="1"/>
      <c r="I366" s="1"/>
      <c r="J366" s="1"/>
      <c r="K366" s="1"/>
      <c r="L366" s="1"/>
      <c r="M366" s="1"/>
      <c r="N366" s="51"/>
      <c r="O366" s="2"/>
      <c r="P366" s="2"/>
      <c r="Q366" s="51"/>
      <c r="R366" s="51"/>
      <c r="S366" s="51"/>
      <c r="T366" s="51"/>
      <c r="U366" s="51"/>
      <c r="V366" s="51"/>
    </row>
    <row r="367" spans="3:22" x14ac:dyDescent="0.25">
      <c r="C367" s="1"/>
      <c r="D367" s="1"/>
      <c r="E367" s="1"/>
      <c r="F367" s="1"/>
      <c r="G367" s="1"/>
      <c r="H367" s="1"/>
      <c r="I367" s="1"/>
      <c r="J367" s="1"/>
      <c r="K367" s="1"/>
      <c r="L367" s="1"/>
      <c r="M367" s="1"/>
      <c r="N367" s="51"/>
      <c r="O367" s="2"/>
      <c r="P367" s="2"/>
      <c r="Q367" s="51"/>
      <c r="R367" s="51"/>
      <c r="S367" s="51"/>
      <c r="T367" s="51"/>
      <c r="U367" s="51"/>
      <c r="V367" s="51"/>
    </row>
    <row r="368" spans="3:22" x14ac:dyDescent="0.25">
      <c r="C368" s="1"/>
      <c r="D368" s="1"/>
      <c r="E368" s="1"/>
      <c r="F368" s="1"/>
      <c r="G368" s="1"/>
      <c r="H368" s="1"/>
      <c r="I368" s="1"/>
      <c r="J368" s="1"/>
      <c r="K368" s="1"/>
      <c r="L368" s="1"/>
      <c r="M368" s="1"/>
      <c r="N368" s="51"/>
      <c r="O368" s="2"/>
      <c r="P368" s="2"/>
      <c r="Q368" s="51"/>
      <c r="R368" s="51"/>
      <c r="S368" s="51"/>
      <c r="T368" s="51"/>
      <c r="U368" s="51"/>
      <c r="V368" s="51"/>
    </row>
    <row r="369" spans="1:22" x14ac:dyDescent="0.25">
      <c r="C369" s="1"/>
      <c r="D369" s="1"/>
      <c r="E369" s="1"/>
      <c r="F369" s="1"/>
      <c r="G369" s="1"/>
      <c r="H369" s="1"/>
      <c r="I369" s="1"/>
      <c r="J369" s="1"/>
      <c r="K369" s="1"/>
      <c r="L369" s="1"/>
      <c r="M369" s="1"/>
      <c r="N369" s="51"/>
      <c r="O369" s="2"/>
      <c r="P369" s="2"/>
      <c r="Q369" s="51"/>
      <c r="R369" s="51"/>
      <c r="S369" s="51"/>
      <c r="T369" s="51"/>
      <c r="U369" s="51"/>
      <c r="V369" s="51"/>
    </row>
    <row r="370" spans="1:22" x14ac:dyDescent="0.25">
      <c r="C370" s="1"/>
      <c r="D370" s="1"/>
      <c r="E370" s="1"/>
      <c r="F370" s="1"/>
      <c r="G370" s="1"/>
      <c r="H370" s="1"/>
      <c r="I370" s="1"/>
      <c r="J370" s="1"/>
      <c r="K370" s="1"/>
      <c r="L370" s="1"/>
      <c r="M370" s="1"/>
      <c r="N370" s="51"/>
      <c r="O370" s="2"/>
      <c r="P370" s="2"/>
      <c r="Q370" s="51"/>
      <c r="R370" s="51"/>
      <c r="S370" s="51"/>
      <c r="T370" s="51"/>
      <c r="U370" s="51"/>
      <c r="V370" s="51"/>
    </row>
    <row r="371" spans="1:22" x14ac:dyDescent="0.25">
      <c r="C371" s="1"/>
      <c r="D371" s="1"/>
      <c r="E371" s="1"/>
      <c r="F371" s="1"/>
      <c r="G371" s="1"/>
      <c r="H371" s="1"/>
      <c r="I371" s="1"/>
      <c r="J371" s="1"/>
      <c r="K371" s="1"/>
      <c r="L371" s="1"/>
      <c r="M371" s="1"/>
      <c r="N371" s="51"/>
      <c r="O371" s="2"/>
      <c r="P371" s="2"/>
      <c r="Q371" s="51"/>
      <c r="R371" s="51"/>
      <c r="S371" s="51"/>
      <c r="T371" s="51"/>
      <c r="U371" s="51"/>
      <c r="V371" s="51"/>
    </row>
    <row r="372" spans="1:22" x14ac:dyDescent="0.25">
      <c r="A372" s="290"/>
      <c r="B372" s="290"/>
      <c r="C372" s="736" t="s">
        <v>701</v>
      </c>
      <c r="D372" s="737"/>
      <c r="E372" s="737"/>
      <c r="F372" s="737"/>
      <c r="G372" s="737"/>
      <c r="H372" s="737"/>
      <c r="I372" s="737"/>
      <c r="J372" s="737"/>
      <c r="K372" s="737"/>
      <c r="L372" s="737"/>
      <c r="M372" s="737"/>
      <c r="N372" s="51"/>
      <c r="O372" s="2"/>
      <c r="P372" s="2"/>
      <c r="Q372" s="51"/>
      <c r="R372" s="51"/>
      <c r="S372" s="51"/>
      <c r="T372" s="51"/>
      <c r="U372" s="51"/>
      <c r="V372" s="51"/>
    </row>
    <row r="373" spans="1:22" x14ac:dyDescent="0.25">
      <c r="A373" s="290"/>
      <c r="B373" s="290"/>
      <c r="C373" s="737"/>
      <c r="D373" s="737"/>
      <c r="E373" s="737"/>
      <c r="F373" s="737"/>
      <c r="G373" s="737"/>
      <c r="H373" s="737"/>
      <c r="I373" s="737"/>
      <c r="J373" s="737"/>
      <c r="K373" s="737"/>
      <c r="L373" s="737"/>
      <c r="M373" s="737"/>
      <c r="N373" s="51"/>
      <c r="O373" s="2"/>
      <c r="P373" s="2"/>
      <c r="Q373" s="51"/>
      <c r="R373" s="51"/>
      <c r="S373" s="51"/>
      <c r="T373" s="51"/>
      <c r="U373" s="51"/>
      <c r="V373" s="51"/>
    </row>
    <row r="374" spans="1:22" x14ac:dyDescent="0.25">
      <c r="A374" s="1"/>
      <c r="B374" s="1"/>
      <c r="C374" s="86"/>
      <c r="D374" s="117"/>
      <c r="E374" s="117"/>
      <c r="F374" s="117"/>
      <c r="G374" s="117"/>
      <c r="H374" s="117"/>
      <c r="I374" s="117"/>
      <c r="J374" s="117"/>
      <c r="K374" s="117"/>
      <c r="L374" s="117"/>
      <c r="M374" s="117"/>
      <c r="N374" s="51"/>
      <c r="O374" s="2"/>
      <c r="P374" s="2"/>
      <c r="Q374" s="51"/>
      <c r="R374" s="51"/>
      <c r="S374" s="51"/>
      <c r="T374" s="51"/>
      <c r="U374" s="51"/>
      <c r="V374" s="51"/>
    </row>
    <row r="375" spans="1:22" x14ac:dyDescent="0.25">
      <c r="A375" s="289"/>
      <c r="B375" s="289"/>
      <c r="C375" s="312"/>
      <c r="D375" s="286"/>
      <c r="E375" s="286"/>
      <c r="F375" s="286"/>
      <c r="G375" s="286"/>
      <c r="H375" s="286"/>
      <c r="I375" s="286"/>
      <c r="J375" s="286"/>
      <c r="K375" s="286"/>
      <c r="L375" s="286"/>
      <c r="M375" s="286"/>
      <c r="N375" s="51"/>
      <c r="O375" s="2"/>
      <c r="P375" s="2"/>
      <c r="Q375" s="51"/>
      <c r="R375" s="51"/>
      <c r="S375" s="51"/>
      <c r="T375" s="51"/>
      <c r="U375" s="51"/>
      <c r="V375" s="51"/>
    </row>
    <row r="376" spans="1:22" x14ac:dyDescent="0.25">
      <c r="A376" s="1"/>
      <c r="B376" s="1"/>
      <c r="C376" s="86"/>
      <c r="D376" s="287"/>
      <c r="E376" s="287"/>
      <c r="F376" s="287"/>
      <c r="G376" s="287"/>
      <c r="H376" s="287"/>
      <c r="I376" s="287"/>
      <c r="J376" s="287"/>
      <c r="K376" s="287"/>
      <c r="L376" s="287"/>
      <c r="M376" s="287"/>
      <c r="N376" s="51"/>
      <c r="O376" s="2"/>
      <c r="P376" s="2"/>
      <c r="Q376" s="51"/>
      <c r="R376" s="51"/>
      <c r="S376" s="51"/>
      <c r="T376" s="51"/>
      <c r="U376" s="51"/>
      <c r="V376" s="51"/>
    </row>
    <row r="377" spans="1:22" x14ac:dyDescent="0.25">
      <c r="A377" s="1"/>
      <c r="B377" s="1"/>
      <c r="C377" s="314" t="s">
        <v>702</v>
      </c>
      <c r="D377" s="322"/>
      <c r="E377" s="322"/>
      <c r="F377" s="322"/>
      <c r="G377" s="322"/>
      <c r="H377" s="322"/>
      <c r="I377" s="322"/>
      <c r="J377" s="322"/>
      <c r="K377" s="322"/>
      <c r="L377" s="322"/>
      <c r="M377" s="322"/>
      <c r="N377" s="51"/>
      <c r="O377" s="2"/>
      <c r="P377" s="2"/>
      <c r="Q377" s="51"/>
      <c r="R377" s="51"/>
      <c r="S377" s="51"/>
      <c r="T377" s="51"/>
      <c r="U377" s="51"/>
      <c r="V377" s="51"/>
    </row>
    <row r="378" spans="1:22" x14ac:dyDescent="0.25">
      <c r="A378" s="1"/>
      <c r="B378" s="1"/>
      <c r="C378" s="86"/>
      <c r="D378" s="117"/>
      <c r="E378" s="117"/>
      <c r="F378" s="117"/>
      <c r="G378" s="117"/>
      <c r="H378" s="117"/>
      <c r="I378" s="117"/>
      <c r="J378" s="117"/>
      <c r="K378" s="117"/>
      <c r="L378" s="117"/>
      <c r="M378" s="117"/>
      <c r="N378" s="51"/>
      <c r="O378" s="2"/>
      <c r="P378" s="2"/>
      <c r="Q378" s="51"/>
      <c r="R378" s="51"/>
      <c r="S378" s="51"/>
      <c r="T378" s="51"/>
      <c r="U378" s="51"/>
      <c r="V378" s="51"/>
    </row>
    <row r="379" spans="1:22" x14ac:dyDescent="0.25">
      <c r="C379" s="175" t="s">
        <v>212</v>
      </c>
      <c r="D379" s="85">
        <v>1</v>
      </c>
      <c r="E379" s="704" t="s">
        <v>213</v>
      </c>
      <c r="F379" s="614"/>
      <c r="G379" s="614"/>
      <c r="H379" s="614"/>
      <c r="I379" s="614"/>
      <c r="J379" s="614"/>
      <c r="K379" s="614"/>
      <c r="L379" s="614"/>
      <c r="M379" s="614"/>
      <c r="N379" s="51"/>
      <c r="O379" s="2"/>
      <c r="P379" s="2"/>
      <c r="Q379" s="51"/>
      <c r="R379" s="51"/>
      <c r="S379" s="51"/>
      <c r="T379" s="51"/>
      <c r="U379" s="51"/>
      <c r="V379" s="51"/>
    </row>
    <row r="380" spans="1:22" x14ac:dyDescent="0.25">
      <c r="C380" s="175" t="s">
        <v>214</v>
      </c>
      <c r="D380" s="85">
        <v>0.5</v>
      </c>
      <c r="E380" s="704" t="s">
        <v>733</v>
      </c>
      <c r="F380" s="614"/>
      <c r="G380" s="614"/>
      <c r="H380" s="614"/>
      <c r="I380" s="614"/>
      <c r="J380" s="614"/>
      <c r="K380" s="614"/>
      <c r="L380" s="614"/>
      <c r="M380" s="614"/>
      <c r="N380" s="51"/>
      <c r="O380" s="2"/>
      <c r="P380" s="2"/>
      <c r="Q380" s="51"/>
      <c r="R380" s="51"/>
      <c r="S380" s="51"/>
      <c r="T380" s="51"/>
      <c r="U380" s="51"/>
      <c r="V380" s="51"/>
    </row>
    <row r="381" spans="1:22" x14ac:dyDescent="0.25">
      <c r="C381" s="704" t="s">
        <v>215</v>
      </c>
      <c r="D381" s="85">
        <v>0.2</v>
      </c>
      <c r="E381" s="704" t="s">
        <v>216</v>
      </c>
      <c r="F381" s="614"/>
      <c r="G381" s="614"/>
      <c r="H381" s="614"/>
      <c r="I381" s="614"/>
      <c r="J381" s="614"/>
      <c r="K381" s="614"/>
      <c r="L381" s="614"/>
      <c r="M381" s="614"/>
      <c r="N381" s="51"/>
      <c r="O381" s="2"/>
      <c r="P381" s="2"/>
      <c r="Q381" s="51"/>
      <c r="R381" s="51"/>
      <c r="S381" s="51"/>
      <c r="T381" s="51"/>
      <c r="U381" s="51"/>
      <c r="V381" s="51"/>
    </row>
    <row r="382" spans="1:22" x14ac:dyDescent="0.25">
      <c r="C382" s="614"/>
      <c r="D382" s="85"/>
      <c r="E382" s="614"/>
      <c r="F382" s="614"/>
      <c r="G382" s="614"/>
      <c r="H382" s="614"/>
      <c r="I382" s="614"/>
      <c r="J382" s="614"/>
      <c r="K382" s="614"/>
      <c r="L382" s="614"/>
      <c r="M382" s="614"/>
      <c r="N382" s="51"/>
      <c r="O382" s="2"/>
      <c r="P382" s="2"/>
      <c r="Q382" s="51"/>
      <c r="R382" s="51"/>
      <c r="S382" s="51"/>
      <c r="T382" s="51"/>
      <c r="U382" s="51"/>
      <c r="V382" s="51"/>
    </row>
    <row r="383" spans="1:22" x14ac:dyDescent="0.25">
      <c r="C383" s="704" t="s">
        <v>223</v>
      </c>
      <c r="D383" s="85">
        <v>0.05</v>
      </c>
      <c r="E383" s="704" t="s">
        <v>217</v>
      </c>
      <c r="F383" s="614"/>
      <c r="G383" s="614"/>
      <c r="H383" s="614"/>
      <c r="I383" s="614"/>
      <c r="J383" s="614"/>
      <c r="K383" s="614"/>
      <c r="L383" s="614"/>
      <c r="M383" s="614"/>
      <c r="N383" s="51"/>
      <c r="O383" s="2"/>
      <c r="P383" s="2"/>
      <c r="Q383" s="51"/>
      <c r="R383" s="51"/>
      <c r="S383" s="51"/>
      <c r="T383" s="51"/>
      <c r="U383" s="51"/>
      <c r="V383" s="51"/>
    </row>
    <row r="384" spans="1:22" x14ac:dyDescent="0.25">
      <c r="C384" s="614"/>
      <c r="D384" s="85"/>
      <c r="E384" s="614"/>
      <c r="F384" s="614"/>
      <c r="G384" s="614"/>
      <c r="H384" s="614"/>
      <c r="I384" s="614"/>
      <c r="J384" s="614"/>
      <c r="K384" s="614"/>
      <c r="L384" s="614"/>
      <c r="M384" s="614"/>
      <c r="N384" s="51"/>
      <c r="O384" s="2"/>
      <c r="P384" s="2"/>
      <c r="Q384" s="51"/>
      <c r="R384" s="51"/>
      <c r="S384" s="51"/>
      <c r="T384" s="51"/>
      <c r="U384" s="51"/>
      <c r="V384" s="51"/>
    </row>
    <row r="385" spans="3:23" x14ac:dyDescent="0.25">
      <c r="C385" s="175" t="s">
        <v>218</v>
      </c>
      <c r="D385" s="85">
        <v>0.03</v>
      </c>
      <c r="E385" s="704" t="s">
        <v>219</v>
      </c>
      <c r="F385" s="614"/>
      <c r="G385" s="614"/>
      <c r="H385" s="614"/>
      <c r="I385" s="614"/>
      <c r="J385" s="614"/>
      <c r="K385" s="614"/>
      <c r="L385" s="614"/>
      <c r="M385" s="614"/>
      <c r="N385" s="51"/>
      <c r="O385" s="2"/>
      <c r="P385" s="2"/>
      <c r="Q385" s="51"/>
      <c r="R385" s="51"/>
      <c r="S385" s="51"/>
      <c r="T385" s="51"/>
      <c r="U385" s="51"/>
      <c r="V385" s="51"/>
    </row>
    <row r="386" spans="3:23" x14ac:dyDescent="0.25">
      <c r="C386" s="116"/>
      <c r="D386" s="85"/>
      <c r="E386" s="116"/>
      <c r="F386" s="118"/>
      <c r="G386" s="118"/>
      <c r="H386" s="118"/>
      <c r="I386" s="118"/>
      <c r="J386" s="118"/>
      <c r="K386" s="118"/>
      <c r="L386" s="118"/>
      <c r="M386" s="118"/>
      <c r="N386" s="51"/>
      <c r="O386" s="2"/>
      <c r="P386" s="2"/>
      <c r="Q386" s="51"/>
      <c r="R386" s="51"/>
      <c r="S386" s="51"/>
      <c r="T386" s="51"/>
      <c r="U386" s="51"/>
      <c r="V386" s="51"/>
    </row>
    <row r="387" spans="3:23" x14ac:dyDescent="0.25">
      <c r="C387" s="739" t="s">
        <v>220</v>
      </c>
      <c r="D387" s="740"/>
      <c r="E387" s="740"/>
      <c r="F387" s="741"/>
      <c r="G387" s="741"/>
      <c r="H387" s="741"/>
      <c r="I387" s="741"/>
      <c r="J387" s="741"/>
      <c r="K387" s="741"/>
      <c r="L387" s="741"/>
      <c r="M387" s="741"/>
      <c r="N387" s="51"/>
      <c r="O387" s="2"/>
      <c r="P387" s="2"/>
      <c r="Q387" s="51"/>
      <c r="R387" s="51"/>
      <c r="S387" s="51"/>
      <c r="T387" s="51"/>
      <c r="U387" s="51"/>
      <c r="V387" s="51"/>
    </row>
    <row r="388" spans="3:23" x14ac:dyDescent="0.25">
      <c r="C388" s="86"/>
      <c r="D388" s="87"/>
      <c r="E388" s="87"/>
      <c r="F388" s="118"/>
      <c r="G388" s="118"/>
      <c r="H388" s="118"/>
      <c r="I388" s="118"/>
      <c r="J388" s="118"/>
      <c r="K388" s="118"/>
      <c r="L388" s="118"/>
      <c r="M388" s="118"/>
      <c r="N388" s="51"/>
      <c r="O388" s="2"/>
      <c r="P388" s="2"/>
      <c r="Q388" s="51"/>
      <c r="R388" s="51"/>
      <c r="S388" s="51"/>
      <c r="T388" s="51"/>
      <c r="U388" s="51"/>
      <c r="V388" s="51"/>
    </row>
    <row r="389" spans="3:23" x14ac:dyDescent="0.25">
      <c r="C389" s="116" t="s">
        <v>221</v>
      </c>
      <c r="D389" s="85">
        <v>0.02</v>
      </c>
      <c r="E389" s="704" t="s">
        <v>222</v>
      </c>
      <c r="F389" s="664"/>
      <c r="G389" s="664"/>
      <c r="H389" s="664"/>
      <c r="I389" s="664"/>
      <c r="J389" s="664"/>
      <c r="K389" s="664"/>
      <c r="L389" s="664"/>
      <c r="M389" s="664"/>
      <c r="N389" s="51"/>
      <c r="O389" s="2"/>
      <c r="P389" s="2"/>
      <c r="Q389" s="51"/>
      <c r="R389" s="51"/>
      <c r="S389" s="51"/>
      <c r="T389" s="51"/>
      <c r="U389" s="51"/>
      <c r="V389" s="51"/>
    </row>
    <row r="390" spans="3:23" x14ac:dyDescent="0.25">
      <c r="C390" s="1"/>
      <c r="D390" s="1"/>
      <c r="E390" s="1"/>
      <c r="F390" s="1"/>
      <c r="G390" s="1"/>
      <c r="H390" s="1"/>
      <c r="I390" s="1"/>
      <c r="J390" s="1"/>
      <c r="K390" s="1"/>
      <c r="L390" s="1"/>
      <c r="M390" s="1"/>
      <c r="N390" s="51"/>
      <c r="O390" s="2"/>
      <c r="P390" s="2"/>
      <c r="Q390" s="51"/>
      <c r="R390" s="51"/>
      <c r="S390" s="51"/>
      <c r="T390" s="51"/>
      <c r="U390" s="51"/>
      <c r="V390" s="51"/>
    </row>
    <row r="391" spans="3:23" x14ac:dyDescent="0.25">
      <c r="C391" s="1"/>
      <c r="D391" s="1"/>
      <c r="E391" s="1"/>
      <c r="F391" s="1"/>
      <c r="G391" s="1"/>
      <c r="H391" s="1"/>
      <c r="I391" s="1"/>
      <c r="J391" s="1"/>
      <c r="K391" s="1"/>
      <c r="L391" s="1"/>
      <c r="M391" s="1"/>
      <c r="N391" s="51"/>
      <c r="O391" s="2"/>
      <c r="P391" s="2"/>
      <c r="Q391" s="51"/>
      <c r="R391" s="51"/>
      <c r="S391" s="51"/>
      <c r="T391" s="51"/>
      <c r="U391" s="51"/>
      <c r="V391" s="51"/>
    </row>
    <row r="392" spans="3:23" x14ac:dyDescent="0.25">
      <c r="C392" s="1"/>
      <c r="D392" s="1"/>
      <c r="E392" s="1"/>
      <c r="F392" s="1"/>
      <c r="G392" s="1"/>
      <c r="H392" s="1"/>
      <c r="I392" s="1"/>
      <c r="J392" s="1"/>
      <c r="K392" s="1"/>
      <c r="L392" s="1"/>
      <c r="M392" s="1"/>
      <c r="N392" s="51"/>
      <c r="O392" s="2"/>
      <c r="P392" s="2"/>
      <c r="Q392" s="51"/>
      <c r="R392" s="51"/>
      <c r="S392" s="51"/>
      <c r="T392" s="51"/>
      <c r="U392" s="51"/>
      <c r="V392" s="51"/>
    </row>
    <row r="393" spans="3:23" x14ac:dyDescent="0.25">
      <c r="C393" s="314" t="s">
        <v>727</v>
      </c>
      <c r="D393" s="322"/>
      <c r="E393" s="322"/>
      <c r="F393" s="322"/>
      <c r="G393" s="322"/>
      <c r="H393" s="322"/>
      <c r="I393" s="322"/>
      <c r="J393" s="322"/>
      <c r="K393" s="322"/>
      <c r="L393" s="322"/>
      <c r="M393" s="322"/>
      <c r="N393" s="51"/>
      <c r="O393" s="2"/>
      <c r="P393" s="2"/>
      <c r="Q393" s="51"/>
      <c r="R393" s="51"/>
      <c r="S393" s="51"/>
      <c r="T393" s="51"/>
      <c r="U393" s="51"/>
      <c r="V393" s="51"/>
    </row>
    <row r="394" spans="3:23" x14ac:dyDescent="0.25">
      <c r="C394" s="1"/>
      <c r="D394" s="1"/>
      <c r="E394" s="1"/>
      <c r="F394" s="1"/>
      <c r="G394" s="1"/>
      <c r="H394" s="1"/>
      <c r="I394" s="1"/>
      <c r="J394" s="1"/>
      <c r="K394" s="1"/>
      <c r="L394" s="1"/>
      <c r="M394" s="1"/>
      <c r="N394" s="51"/>
      <c r="O394" s="2"/>
      <c r="P394" s="2"/>
      <c r="Q394" s="51"/>
      <c r="R394" s="51"/>
      <c r="S394" s="51"/>
      <c r="T394" s="51"/>
      <c r="U394" s="51"/>
      <c r="V394" s="51"/>
    </row>
    <row r="395" spans="3:23" ht="15" customHeight="1" x14ac:dyDescent="0.25">
      <c r="C395" s="71"/>
      <c r="D395" s="71"/>
      <c r="E395" s="723" t="s">
        <v>723</v>
      </c>
      <c r="F395" s="574"/>
      <c r="G395" s="723" t="s">
        <v>724</v>
      </c>
      <c r="H395" s="574"/>
      <c r="I395" s="723" t="s">
        <v>725</v>
      </c>
      <c r="J395" s="574"/>
      <c r="K395" s="723" t="s">
        <v>728</v>
      </c>
      <c r="L395" s="597"/>
      <c r="M395" s="723" t="s">
        <v>726</v>
      </c>
      <c r="N395" s="2"/>
      <c r="O395" s="51"/>
      <c r="P395" s="2"/>
      <c r="Q395" s="2"/>
      <c r="R395" s="51"/>
      <c r="S395" s="51"/>
      <c r="T395" s="51"/>
      <c r="U395" s="51"/>
      <c r="V395" s="51"/>
      <c r="W395" s="51"/>
    </row>
    <row r="396" spans="3:23" x14ac:dyDescent="0.25">
      <c r="C396" s="71"/>
      <c r="D396" s="71"/>
      <c r="E396" s="723"/>
      <c r="F396" s="574"/>
      <c r="G396" s="723"/>
      <c r="H396" s="574"/>
      <c r="I396" s="724"/>
      <c r="J396" s="574"/>
      <c r="K396" s="724"/>
      <c r="L396" s="598"/>
      <c r="M396" s="724"/>
      <c r="N396" s="2"/>
      <c r="O396" s="51"/>
      <c r="P396" s="2"/>
      <c r="Q396" s="2"/>
      <c r="R396" s="51"/>
      <c r="S396" s="51"/>
      <c r="T396" s="51"/>
      <c r="U396" s="51"/>
      <c r="V396" s="51"/>
      <c r="W396" s="51"/>
    </row>
    <row r="397" spans="3:23" x14ac:dyDescent="0.25">
      <c r="C397" s="71"/>
      <c r="D397" s="71"/>
      <c r="E397" s="723"/>
      <c r="F397" s="574"/>
      <c r="G397" s="723"/>
      <c r="H397" s="574"/>
      <c r="I397" s="724"/>
      <c r="J397" s="574"/>
      <c r="K397" s="724"/>
      <c r="L397" s="598"/>
      <c r="M397" s="724"/>
      <c r="N397" s="2"/>
      <c r="O397" s="51"/>
      <c r="P397" s="2"/>
      <c r="Q397" s="2"/>
      <c r="R397" s="51"/>
      <c r="S397" s="51"/>
      <c r="T397" s="51"/>
      <c r="U397" s="51"/>
      <c r="V397" s="51"/>
      <c r="W397" s="51"/>
    </row>
    <row r="398" spans="3:23" x14ac:dyDescent="0.25">
      <c r="C398" s="71"/>
      <c r="D398" s="71"/>
      <c r="E398" s="573"/>
      <c r="F398" s="3"/>
      <c r="G398" s="573"/>
      <c r="H398" s="3"/>
      <c r="I398" s="572"/>
      <c r="J398" s="3"/>
      <c r="K398" s="572"/>
      <c r="L398" s="593"/>
      <c r="M398" s="572"/>
      <c r="N398" s="2"/>
      <c r="O398" s="51"/>
      <c r="P398" s="2"/>
      <c r="Q398" s="2"/>
      <c r="R398" s="51"/>
      <c r="S398" s="51"/>
      <c r="T398" s="51"/>
      <c r="U398" s="51"/>
      <c r="V398" s="51"/>
      <c r="W398" s="51"/>
    </row>
    <row r="399" spans="3:23" x14ac:dyDescent="0.25">
      <c r="C399" s="71" t="s">
        <v>715</v>
      </c>
      <c r="D399" s="71"/>
      <c r="E399" s="24">
        <v>0.83</v>
      </c>
      <c r="F399" s="71"/>
      <c r="G399" s="24">
        <v>0.11</v>
      </c>
      <c r="H399" s="71"/>
      <c r="I399" s="24">
        <f>E399*G399</f>
        <v>9.1299999999999992E-2</v>
      </c>
      <c r="J399" s="71"/>
      <c r="K399" s="24">
        <v>0.35</v>
      </c>
      <c r="L399" s="24"/>
      <c r="M399" s="24">
        <f t="shared" ref="M399:M405" si="1">I399*K399</f>
        <v>3.1954999999999997E-2</v>
      </c>
      <c r="N399" s="2"/>
      <c r="O399" s="51"/>
      <c r="P399" s="2"/>
      <c r="Q399" s="2"/>
      <c r="R399" s="51"/>
      <c r="S399" s="51"/>
      <c r="T399" s="51"/>
      <c r="U399" s="51"/>
      <c r="V399" s="51"/>
      <c r="W399" s="51"/>
    </row>
    <row r="400" spans="3:23" x14ac:dyDescent="0.25">
      <c r="C400" s="71" t="s">
        <v>716</v>
      </c>
      <c r="D400" s="71"/>
      <c r="E400" s="24">
        <v>0.04</v>
      </c>
      <c r="F400" s="71"/>
      <c r="G400" s="24">
        <v>0.37</v>
      </c>
      <c r="H400" s="71"/>
      <c r="I400" s="24">
        <f t="shared" ref="I400:I405" si="2">E400*G400</f>
        <v>1.4800000000000001E-2</v>
      </c>
      <c r="J400" s="71"/>
      <c r="K400" s="24">
        <v>0.35</v>
      </c>
      <c r="L400" s="24"/>
      <c r="M400" s="24">
        <f t="shared" si="1"/>
        <v>5.1799999999999997E-3</v>
      </c>
      <c r="N400" s="2"/>
      <c r="O400" s="51"/>
      <c r="P400" s="2"/>
      <c r="Q400" s="2"/>
      <c r="R400" s="51"/>
      <c r="S400" s="51"/>
      <c r="T400" s="51"/>
      <c r="U400" s="51"/>
      <c r="V400" s="51"/>
      <c r="W400" s="51"/>
    </row>
    <row r="401" spans="3:23" x14ac:dyDescent="0.25">
      <c r="C401" s="71" t="s">
        <v>717</v>
      </c>
      <c r="D401" s="71"/>
      <c r="E401" s="24">
        <v>2.4E-2</v>
      </c>
      <c r="F401" s="71"/>
      <c r="G401" s="24">
        <v>0.54</v>
      </c>
      <c r="H401" s="71"/>
      <c r="I401" s="24">
        <f t="shared" si="2"/>
        <v>1.2960000000000001E-2</v>
      </c>
      <c r="J401" s="71"/>
      <c r="K401" s="24">
        <v>0.35</v>
      </c>
      <c r="L401" s="24"/>
      <c r="M401" s="24">
        <f t="shared" si="1"/>
        <v>4.5360000000000001E-3</v>
      </c>
      <c r="N401" s="2"/>
      <c r="O401" s="51"/>
      <c r="P401" s="2"/>
      <c r="Q401" s="2"/>
      <c r="R401" s="51"/>
      <c r="S401" s="51"/>
      <c r="T401" s="51"/>
      <c r="U401" s="51"/>
      <c r="V401" s="51"/>
      <c r="W401" s="51"/>
    </row>
    <row r="402" spans="3:23" x14ac:dyDescent="0.25">
      <c r="C402" s="71" t="s">
        <v>718</v>
      </c>
      <c r="D402" s="71"/>
      <c r="E402" s="24">
        <v>2.5000000000000001E-2</v>
      </c>
      <c r="F402" s="71"/>
      <c r="G402" s="24">
        <v>0.68</v>
      </c>
      <c r="H402" s="71"/>
      <c r="I402" s="24">
        <f t="shared" si="2"/>
        <v>1.7000000000000001E-2</v>
      </c>
      <c r="J402" s="71"/>
      <c r="K402" s="24">
        <v>0.35</v>
      </c>
      <c r="L402" s="24"/>
      <c r="M402" s="24">
        <f t="shared" si="1"/>
        <v>5.9500000000000004E-3</v>
      </c>
      <c r="N402" s="2"/>
      <c r="O402" s="51"/>
      <c r="P402" s="2"/>
      <c r="Q402" s="2"/>
      <c r="R402" s="51"/>
      <c r="S402" s="51"/>
      <c r="T402" s="51"/>
      <c r="U402" s="51"/>
      <c r="V402" s="51"/>
      <c r="W402" s="51"/>
    </row>
    <row r="403" spans="3:23" x14ac:dyDescent="0.25">
      <c r="C403" s="71" t="s">
        <v>719</v>
      </c>
      <c r="D403" s="71"/>
      <c r="E403" s="24">
        <v>1.7000000000000001E-2</v>
      </c>
      <c r="F403" s="71"/>
      <c r="G403" s="24">
        <v>0.54</v>
      </c>
      <c r="H403" s="71"/>
      <c r="I403" s="24">
        <f t="shared" si="2"/>
        <v>9.1800000000000007E-3</v>
      </c>
      <c r="J403" s="71"/>
      <c r="K403" s="24">
        <v>0.35</v>
      </c>
      <c r="L403" s="24"/>
      <c r="M403" s="24">
        <f t="shared" si="1"/>
        <v>3.2130000000000001E-3</v>
      </c>
      <c r="N403" s="2"/>
      <c r="O403" s="51"/>
      <c r="P403" s="2"/>
      <c r="Q403" s="2"/>
      <c r="R403" s="51"/>
      <c r="S403" s="51"/>
      <c r="T403" s="51"/>
      <c r="U403" s="51"/>
      <c r="V403" s="51"/>
      <c r="W403" s="51"/>
    </row>
    <row r="404" spans="3:23" x14ac:dyDescent="0.25">
      <c r="C404" s="71" t="s">
        <v>720</v>
      </c>
      <c r="D404" s="71"/>
      <c r="E404" s="24">
        <v>3.7999999999999999E-2</v>
      </c>
      <c r="F404" s="71"/>
      <c r="G404" s="24">
        <v>0.76</v>
      </c>
      <c r="H404" s="71"/>
      <c r="I404" s="24">
        <f t="shared" si="2"/>
        <v>2.8879999999999999E-2</v>
      </c>
      <c r="J404" s="71"/>
      <c r="K404" s="24">
        <v>0.35</v>
      </c>
      <c r="L404" s="24"/>
      <c r="M404" s="24">
        <f t="shared" si="1"/>
        <v>1.0107999999999999E-2</v>
      </c>
      <c r="N404" s="2"/>
      <c r="O404" s="51"/>
      <c r="P404" s="2"/>
      <c r="Q404" s="2"/>
      <c r="R404" s="51"/>
      <c r="S404" s="51"/>
      <c r="T404" s="51"/>
      <c r="U404" s="51"/>
      <c r="V404" s="51"/>
      <c r="W404" s="51"/>
    </row>
    <row r="405" spans="3:23" x14ac:dyDescent="0.25">
      <c r="C405" s="71" t="s">
        <v>721</v>
      </c>
      <c r="D405" s="71"/>
      <c r="E405" s="24">
        <v>2.5999999999999999E-2</v>
      </c>
      <c r="F405" s="71"/>
      <c r="G405" s="24">
        <v>1</v>
      </c>
      <c r="H405" s="71"/>
      <c r="I405" s="24">
        <f t="shared" si="2"/>
        <v>2.5999999999999999E-2</v>
      </c>
      <c r="J405" s="71"/>
      <c r="K405" s="24">
        <v>0.35</v>
      </c>
      <c r="L405" s="24"/>
      <c r="M405" s="24">
        <f t="shared" si="1"/>
        <v>9.0999999999999987E-3</v>
      </c>
      <c r="N405" s="2"/>
      <c r="O405" s="51"/>
      <c r="P405" s="2"/>
      <c r="Q405" s="2"/>
      <c r="R405" s="51"/>
      <c r="S405" s="51"/>
      <c r="T405" s="51"/>
      <c r="U405" s="51"/>
      <c r="V405" s="51"/>
      <c r="W405" s="51"/>
    </row>
    <row r="406" spans="3:23" x14ac:dyDescent="0.25">
      <c r="C406" s="145"/>
      <c r="D406" s="145"/>
      <c r="E406" s="26"/>
      <c r="F406" s="145"/>
      <c r="G406" s="26"/>
      <c r="H406" s="145"/>
      <c r="I406" s="26"/>
      <c r="J406" s="145"/>
      <c r="K406" s="26"/>
      <c r="L406" s="26"/>
      <c r="M406" s="26"/>
      <c r="N406" s="2"/>
      <c r="O406" s="51"/>
      <c r="P406" s="2"/>
      <c r="Q406" s="2"/>
      <c r="R406" s="51"/>
      <c r="S406" s="51"/>
      <c r="T406" s="51"/>
      <c r="U406" s="51"/>
      <c r="V406" s="51"/>
      <c r="W406" s="51"/>
    </row>
    <row r="407" spans="3:23" x14ac:dyDescent="0.25">
      <c r="C407" s="575" t="s">
        <v>722</v>
      </c>
      <c r="D407" s="575"/>
      <c r="E407" s="576">
        <f>SUM(E399:E405)</f>
        <v>1</v>
      </c>
      <c r="F407" s="575"/>
      <c r="G407" s="575"/>
      <c r="H407" s="575"/>
      <c r="I407" s="576">
        <f>SUM(I399:I405)</f>
        <v>0.20011999999999999</v>
      </c>
      <c r="J407" s="575"/>
      <c r="K407" s="576">
        <v>0.35</v>
      </c>
      <c r="L407" s="576"/>
      <c r="M407" s="576">
        <f>I407*K407</f>
        <v>7.0041999999999993E-2</v>
      </c>
      <c r="N407" s="2"/>
      <c r="O407" s="51"/>
      <c r="P407" s="2"/>
      <c r="Q407" s="2"/>
      <c r="R407" s="51"/>
      <c r="S407" s="51"/>
      <c r="T407" s="51"/>
      <c r="U407" s="51"/>
      <c r="V407" s="51"/>
      <c r="W407" s="51"/>
    </row>
    <row r="408" spans="3:23" x14ac:dyDescent="0.25">
      <c r="C408" s="71"/>
      <c r="D408" s="71"/>
      <c r="E408" s="71"/>
      <c r="F408" s="71"/>
      <c r="G408" s="71"/>
      <c r="H408" s="71"/>
      <c r="I408" s="71"/>
      <c r="J408" s="71"/>
      <c r="K408" s="71"/>
      <c r="L408" s="71"/>
      <c r="M408" s="1"/>
      <c r="N408" s="51"/>
      <c r="O408" s="2"/>
      <c r="P408" s="2"/>
      <c r="Q408" s="51"/>
      <c r="R408" s="51"/>
      <c r="S408" s="51"/>
      <c r="T408" s="51"/>
      <c r="U408" s="51"/>
      <c r="V408" s="51"/>
    </row>
    <row r="409" spans="3:23" x14ac:dyDescent="0.25">
      <c r="C409" s="1"/>
      <c r="D409" s="1"/>
      <c r="E409" s="1"/>
      <c r="F409" s="1"/>
      <c r="G409" s="1"/>
      <c r="H409" s="1"/>
      <c r="I409" s="1"/>
      <c r="J409" s="1"/>
      <c r="K409" s="1"/>
      <c r="L409" s="1"/>
      <c r="M409" s="1"/>
      <c r="N409" s="51"/>
      <c r="O409" s="2"/>
      <c r="P409" s="2"/>
      <c r="Q409" s="51"/>
      <c r="R409" s="51"/>
      <c r="S409" s="51"/>
      <c r="T409" s="51"/>
      <c r="U409" s="51"/>
      <c r="V409" s="51"/>
    </row>
    <row r="410" spans="3:23" x14ac:dyDescent="0.25">
      <c r="C410" s="1"/>
      <c r="D410" s="1"/>
      <c r="E410" s="1"/>
      <c r="F410" s="1"/>
      <c r="G410" s="1"/>
      <c r="H410" s="1"/>
      <c r="I410" s="1"/>
      <c r="J410" s="1"/>
      <c r="K410" s="1"/>
      <c r="L410" s="1"/>
      <c r="M410" s="1"/>
      <c r="N410" s="51"/>
      <c r="O410" s="2"/>
      <c r="P410" s="2"/>
      <c r="Q410" s="51"/>
      <c r="R410" s="51"/>
      <c r="S410" s="51"/>
      <c r="T410" s="51"/>
      <c r="U410" s="51"/>
      <c r="V410" s="51"/>
    </row>
    <row r="411" spans="3:23" x14ac:dyDescent="0.25">
      <c r="C411" s="1"/>
      <c r="D411" s="1"/>
      <c r="E411" s="1"/>
      <c r="F411" s="1"/>
      <c r="G411" s="1"/>
      <c r="H411" s="1"/>
      <c r="I411" s="1"/>
      <c r="J411" s="1"/>
      <c r="K411" s="1"/>
      <c r="L411" s="1"/>
      <c r="M411" s="1"/>
      <c r="N411" s="51"/>
      <c r="O411" s="2"/>
      <c r="P411" s="2"/>
      <c r="Q411" s="51"/>
      <c r="R411" s="51"/>
      <c r="S411" s="51"/>
      <c r="T411" s="51"/>
      <c r="U411" s="51"/>
      <c r="V411" s="51"/>
    </row>
    <row r="412" spans="3:23" x14ac:dyDescent="0.25">
      <c r="C412" s="1"/>
      <c r="D412" s="1"/>
      <c r="E412" s="1"/>
      <c r="F412" s="1"/>
      <c r="G412" s="1"/>
      <c r="H412" s="1"/>
      <c r="I412" s="1"/>
      <c r="J412" s="1"/>
      <c r="K412" s="1"/>
      <c r="L412" s="1"/>
      <c r="M412" s="1"/>
      <c r="N412" s="51"/>
      <c r="O412" s="2"/>
      <c r="P412" s="2"/>
      <c r="Q412" s="51"/>
      <c r="R412" s="51"/>
      <c r="S412" s="51"/>
      <c r="T412" s="51"/>
      <c r="U412" s="51"/>
      <c r="V412" s="51"/>
    </row>
    <row r="413" spans="3:23" x14ac:dyDescent="0.25">
      <c r="C413" s="1"/>
      <c r="D413" s="1"/>
      <c r="E413" s="1"/>
      <c r="F413" s="1"/>
      <c r="G413" s="1"/>
      <c r="H413" s="1"/>
      <c r="I413" s="1"/>
      <c r="J413" s="1"/>
      <c r="K413" s="1"/>
      <c r="L413" s="1"/>
      <c r="M413" s="1"/>
      <c r="N413" s="51"/>
      <c r="O413" s="2"/>
      <c r="P413" s="2"/>
      <c r="Q413" s="51"/>
      <c r="R413" s="51"/>
      <c r="S413" s="51"/>
      <c r="T413" s="51"/>
      <c r="U413" s="51"/>
      <c r="V413" s="51"/>
    </row>
    <row r="414" spans="3:23" x14ac:dyDescent="0.25">
      <c r="C414" s="1"/>
      <c r="D414" s="1"/>
      <c r="E414" s="1"/>
      <c r="F414" s="1"/>
      <c r="G414" s="1"/>
      <c r="H414" s="1"/>
      <c r="I414" s="1"/>
      <c r="J414" s="1"/>
      <c r="K414" s="1"/>
      <c r="L414" s="1"/>
      <c r="M414" s="1"/>
      <c r="N414" s="51"/>
      <c r="O414" s="2"/>
      <c r="P414" s="2"/>
      <c r="Q414" s="51"/>
      <c r="R414" s="51"/>
      <c r="S414" s="51"/>
      <c r="T414" s="51"/>
      <c r="U414" s="51"/>
      <c r="V414" s="51"/>
    </row>
    <row r="415" spans="3:23" x14ac:dyDescent="0.25">
      <c r="C415" s="1"/>
      <c r="D415" s="1"/>
      <c r="E415" s="1"/>
      <c r="F415" s="1"/>
      <c r="G415" s="1"/>
      <c r="H415" s="1"/>
      <c r="I415" s="1"/>
      <c r="J415" s="1"/>
      <c r="K415" s="1"/>
      <c r="L415" s="1"/>
      <c r="M415" s="1"/>
      <c r="N415" s="51"/>
      <c r="O415" s="2"/>
      <c r="P415" s="2"/>
      <c r="Q415" s="51"/>
      <c r="R415" s="51"/>
      <c r="S415" s="51"/>
      <c r="T415" s="51"/>
      <c r="U415" s="51"/>
      <c r="V415" s="51"/>
    </row>
    <row r="416" spans="3:23" x14ac:dyDescent="0.25">
      <c r="C416" s="1"/>
      <c r="D416" s="1"/>
      <c r="E416" s="444"/>
      <c r="F416" s="1"/>
      <c r="G416" s="1"/>
      <c r="H416" s="1"/>
      <c r="I416" s="1"/>
      <c r="J416" s="1"/>
      <c r="K416" s="1"/>
      <c r="L416" s="1"/>
      <c r="M416" s="1"/>
      <c r="N416" s="51"/>
      <c r="O416" s="2"/>
      <c r="P416" s="2"/>
      <c r="Q416" s="51"/>
      <c r="R416" s="51"/>
      <c r="S416" s="51"/>
      <c r="T416" s="51"/>
      <c r="U416" s="51"/>
      <c r="V416" s="51"/>
    </row>
    <row r="417" spans="1:22" x14ac:dyDescent="0.25">
      <c r="C417" s="1"/>
      <c r="D417" s="1"/>
      <c r="E417" s="1"/>
      <c r="F417" s="1"/>
      <c r="G417" s="1"/>
      <c r="H417" s="1"/>
      <c r="I417" s="1"/>
      <c r="J417" s="1"/>
      <c r="K417" s="1"/>
      <c r="L417" s="1"/>
      <c r="M417" s="1"/>
      <c r="N417" s="51"/>
      <c r="O417" s="2"/>
      <c r="P417" s="2"/>
      <c r="Q417" s="51"/>
      <c r="R417" s="51"/>
      <c r="S417" s="51"/>
      <c r="T417" s="51"/>
      <c r="U417" s="51"/>
      <c r="V417" s="51"/>
    </row>
    <row r="418" spans="1:22" x14ac:dyDescent="0.25">
      <c r="C418" s="1"/>
      <c r="D418" s="1"/>
      <c r="E418" s="1"/>
      <c r="F418" s="1"/>
      <c r="G418" s="1"/>
      <c r="H418" s="1"/>
      <c r="I418" s="1"/>
      <c r="J418" s="1"/>
      <c r="K418" s="1"/>
      <c r="L418" s="1"/>
      <c r="M418" s="1"/>
      <c r="N418" s="51"/>
      <c r="O418" s="2"/>
      <c r="P418" s="2"/>
      <c r="Q418" s="51"/>
      <c r="R418" s="51"/>
      <c r="S418" s="51"/>
      <c r="T418" s="51"/>
      <c r="U418" s="51"/>
      <c r="V418" s="51"/>
    </row>
    <row r="419" spans="1:22" x14ac:dyDescent="0.25">
      <c r="A419" s="1"/>
      <c r="B419" s="1"/>
      <c r="C419" s="732"/>
      <c r="D419" s="732"/>
      <c r="E419" s="732"/>
      <c r="F419" s="732"/>
      <c r="G419" s="732"/>
      <c r="H419" s="732"/>
      <c r="I419" s="732"/>
      <c r="J419" s="732"/>
      <c r="K419" s="732"/>
      <c r="L419" s="732"/>
      <c r="M419" s="732"/>
    </row>
    <row r="420" spans="1:22" x14ac:dyDescent="0.25">
      <c r="A420" s="1"/>
      <c r="B420" s="1"/>
      <c r="C420" s="732"/>
      <c r="D420" s="732"/>
      <c r="E420" s="732"/>
      <c r="F420" s="732"/>
      <c r="G420" s="732"/>
      <c r="H420" s="732"/>
      <c r="I420" s="732"/>
      <c r="J420" s="732"/>
      <c r="K420" s="732"/>
      <c r="L420" s="732"/>
      <c r="M420" s="732"/>
    </row>
    <row r="421" spans="1:22" x14ac:dyDescent="0.25">
      <c r="A421" s="1"/>
      <c r="B421" s="1"/>
      <c r="C421" s="448" t="s">
        <v>703</v>
      </c>
      <c r="D421" s="446"/>
      <c r="E421" s="445"/>
      <c r="F421" s="446"/>
      <c r="G421" s="446"/>
      <c r="H421" s="446"/>
      <c r="I421" s="446"/>
      <c r="J421" s="446"/>
      <c r="K421" s="447"/>
      <c r="L421" s="447"/>
      <c r="M421" s="447"/>
      <c r="N421" s="318"/>
      <c r="O421" s="290"/>
      <c r="P421" s="290"/>
      <c r="Q421" s="318"/>
      <c r="R421" s="318"/>
      <c r="S421" s="318"/>
    </row>
    <row r="422" spans="1:22" x14ac:dyDescent="0.25">
      <c r="A422" s="1"/>
      <c r="B422" s="1"/>
      <c r="C422" s="455" t="s">
        <v>631</v>
      </c>
      <c r="D422" s="456"/>
      <c r="E422" s="456"/>
      <c r="F422" s="456"/>
      <c r="G422" s="456"/>
      <c r="H422" s="456"/>
      <c r="I422" s="456"/>
      <c r="J422" s="456"/>
      <c r="K422" s="456"/>
      <c r="L422" s="456"/>
      <c r="M422" s="456"/>
      <c r="N422" s="456"/>
      <c r="O422" s="456"/>
      <c r="P422" s="456"/>
      <c r="Q422" s="456"/>
      <c r="R422" s="456"/>
      <c r="S422" s="456"/>
    </row>
    <row r="423" spans="1:22" ht="15.75" x14ac:dyDescent="0.25">
      <c r="A423" s="1"/>
      <c r="B423" s="1"/>
      <c r="C423" s="245" t="s">
        <v>485</v>
      </c>
      <c r="D423" s="243"/>
      <c r="E423" s="244" t="s">
        <v>484</v>
      </c>
      <c r="F423" s="735" t="s">
        <v>483</v>
      </c>
      <c r="G423" s="703"/>
      <c r="H423" s="241" t="s">
        <v>482</v>
      </c>
      <c r="I423" s="240"/>
      <c r="J423" s="239"/>
      <c r="K423" s="238"/>
      <c r="L423" s="236" t="s">
        <v>354</v>
      </c>
      <c r="M423" s="237"/>
      <c r="N423" s="237"/>
      <c r="O423" s="395"/>
      <c r="P423" s="396" t="s">
        <v>354</v>
      </c>
      <c r="Q423" s="237"/>
      <c r="R423" s="237"/>
      <c r="S423" s="236" t="s">
        <v>354</v>
      </c>
    </row>
    <row r="424" spans="1:22" ht="24.95" customHeight="1" x14ac:dyDescent="0.25">
      <c r="A424" s="1"/>
      <c r="B424" s="1"/>
      <c r="C424" s="209" t="s">
        <v>481</v>
      </c>
      <c r="D424" s="187"/>
      <c r="E424" s="208"/>
      <c r="F424" s="669" t="s">
        <v>480</v>
      </c>
      <c r="G424" s="659"/>
      <c r="H424" s="224"/>
      <c r="I424" s="716" t="s">
        <v>479</v>
      </c>
      <c r="J424" s="717"/>
      <c r="K424" s="228"/>
      <c r="L424" s="230"/>
      <c r="M424" s="733" t="s">
        <v>478</v>
      </c>
      <c r="N424" s="734"/>
      <c r="O424" s="397"/>
      <c r="P424" s="398"/>
      <c r="Q424" s="733" t="s">
        <v>477</v>
      </c>
      <c r="R424" s="734"/>
      <c r="S424" s="235"/>
    </row>
    <row r="425" spans="1:22" ht="24.95" customHeight="1" x14ac:dyDescent="0.25">
      <c r="A425" s="1"/>
      <c r="B425" s="1"/>
      <c r="C425" s="209" t="s">
        <v>476</v>
      </c>
      <c r="D425" s="187"/>
      <c r="E425" s="208"/>
      <c r="F425" s="669" t="s">
        <v>475</v>
      </c>
      <c r="G425" s="659"/>
      <c r="H425" s="228"/>
      <c r="I425" s="744" t="s">
        <v>474</v>
      </c>
      <c r="J425" s="717"/>
      <c r="K425" s="228"/>
      <c r="L425" s="230"/>
      <c r="M425" s="733" t="s">
        <v>473</v>
      </c>
      <c r="N425" s="734"/>
      <c r="O425" s="397"/>
      <c r="P425" s="398"/>
      <c r="Q425" s="733" t="s">
        <v>472</v>
      </c>
      <c r="R425" s="743"/>
      <c r="S425" s="207"/>
    </row>
    <row r="426" spans="1:22" ht="24.95" customHeight="1" x14ac:dyDescent="0.25">
      <c r="A426" s="1"/>
      <c r="B426" s="1"/>
      <c r="C426" s="209"/>
      <c r="D426" s="187"/>
      <c r="E426" s="234"/>
      <c r="F426" s="669" t="s">
        <v>471</v>
      </c>
      <c r="G426" s="659"/>
      <c r="H426" s="233"/>
      <c r="I426" s="733" t="s">
        <v>470</v>
      </c>
      <c r="J426" s="743"/>
      <c r="K426" s="228"/>
      <c r="L426" s="230"/>
      <c r="M426" s="733" t="s">
        <v>469</v>
      </c>
      <c r="N426" s="734"/>
      <c r="O426" s="397"/>
      <c r="P426" s="398"/>
      <c r="Q426" s="733" t="s">
        <v>468</v>
      </c>
      <c r="R426" s="743"/>
      <c r="S426" s="206"/>
    </row>
    <row r="427" spans="1:22" ht="24.95" customHeight="1" x14ac:dyDescent="0.25">
      <c r="A427" s="1"/>
      <c r="B427" s="1"/>
      <c r="C427" s="209" t="s">
        <v>467</v>
      </c>
      <c r="D427" s="187"/>
      <c r="E427" s="232"/>
      <c r="F427" s="669" t="s">
        <v>466</v>
      </c>
      <c r="G427" s="726"/>
      <c r="H427" s="231"/>
      <c r="I427" s="733" t="s">
        <v>465</v>
      </c>
      <c r="J427" s="743"/>
      <c r="K427" s="228"/>
      <c r="L427" s="230"/>
      <c r="M427" s="733" t="s">
        <v>464</v>
      </c>
      <c r="N427" s="734"/>
      <c r="O427" s="397"/>
      <c r="P427" s="398"/>
      <c r="Q427" s="733" t="s">
        <v>463</v>
      </c>
      <c r="R427" s="743"/>
      <c r="S427" s="229"/>
    </row>
    <row r="428" spans="1:22" ht="24.95" customHeight="1" x14ac:dyDescent="0.25">
      <c r="A428" s="1"/>
      <c r="B428" s="1"/>
      <c r="C428" s="209" t="s">
        <v>462</v>
      </c>
      <c r="D428" s="187"/>
      <c r="E428" s="208"/>
      <c r="F428" s="669" t="s">
        <v>461</v>
      </c>
      <c r="G428" s="726"/>
      <c r="H428" s="223"/>
      <c r="I428" s="733" t="s">
        <v>460</v>
      </c>
      <c r="J428" s="734"/>
      <c r="K428" s="228"/>
      <c r="L428" s="227"/>
      <c r="M428" s="733" t="s">
        <v>459</v>
      </c>
      <c r="N428" s="734"/>
      <c r="O428" s="399"/>
      <c r="P428" s="400"/>
      <c r="Q428" s="733" t="s">
        <v>458</v>
      </c>
      <c r="R428" s="743"/>
      <c r="S428" s="226"/>
    </row>
    <row r="429" spans="1:22" ht="24.95" customHeight="1" x14ac:dyDescent="0.25">
      <c r="A429" s="1"/>
      <c r="B429" s="1"/>
      <c r="C429" s="225" t="s">
        <v>457</v>
      </c>
      <c r="D429" s="75"/>
      <c r="E429" s="224"/>
      <c r="F429" s="669" t="s">
        <v>456</v>
      </c>
      <c r="G429" s="726"/>
      <c r="H429" s="223"/>
      <c r="I429" s="667" t="s">
        <v>455</v>
      </c>
      <c r="J429" s="668"/>
      <c r="K429" s="747"/>
      <c r="L429" s="643"/>
      <c r="M429" s="643"/>
      <c r="N429" s="748"/>
      <c r="O429" s="401" t="s">
        <v>454</v>
      </c>
      <c r="P429" s="716"/>
      <c r="Q429" s="745"/>
      <c r="R429" s="745"/>
      <c r="S429" s="746"/>
    </row>
    <row r="430" spans="1:22" ht="24.95" customHeight="1" x14ac:dyDescent="0.25">
      <c r="A430" s="1"/>
      <c r="B430" s="1"/>
      <c r="C430" s="222"/>
      <c r="D430" s="74"/>
      <c r="E430" s="53"/>
      <c r="F430" s="74"/>
      <c r="G430" s="75"/>
      <c r="H430" s="74"/>
      <c r="I430" s="74"/>
      <c r="J430" s="74"/>
      <c r="K430" s="74"/>
      <c r="L430" s="74"/>
      <c r="M430" s="74"/>
      <c r="N430" s="74"/>
      <c r="O430" s="33"/>
      <c r="P430" s="33"/>
      <c r="Q430" s="74"/>
      <c r="R430" s="74"/>
      <c r="S430" s="74"/>
    </row>
    <row r="431" spans="1:22" ht="24.95" customHeight="1" x14ac:dyDescent="0.25">
      <c r="A431" s="1"/>
      <c r="B431" s="1"/>
      <c r="C431" s="209" t="s">
        <v>453</v>
      </c>
      <c r="D431" s="187"/>
      <c r="E431" s="208"/>
      <c r="F431" s="669" t="s">
        <v>734</v>
      </c>
      <c r="G431" s="659"/>
      <c r="H431" s="221">
        <v>41639</v>
      </c>
      <c r="I431" s="221">
        <v>41547</v>
      </c>
      <c r="J431" s="221">
        <v>41455</v>
      </c>
      <c r="K431" s="221">
        <v>41364</v>
      </c>
      <c r="L431" s="221">
        <v>41274</v>
      </c>
      <c r="M431" s="221">
        <v>41182</v>
      </c>
      <c r="N431" s="221">
        <v>41090</v>
      </c>
      <c r="O431" s="402">
        <v>40999</v>
      </c>
      <c r="P431" s="402">
        <v>40908</v>
      </c>
      <c r="Q431" s="221">
        <v>40816</v>
      </c>
      <c r="R431" s="221">
        <v>40724</v>
      </c>
      <c r="S431" s="221">
        <v>39712</v>
      </c>
    </row>
    <row r="432" spans="1:22" ht="24.95" customHeight="1" x14ac:dyDescent="0.25">
      <c r="A432" s="1"/>
      <c r="B432" s="1"/>
      <c r="C432" s="209" t="s">
        <v>452</v>
      </c>
      <c r="D432" s="187"/>
      <c r="E432" s="211"/>
      <c r="F432" s="669" t="s">
        <v>451</v>
      </c>
      <c r="G432" s="659"/>
      <c r="H432" s="201"/>
      <c r="I432" s="200"/>
      <c r="J432" s="200"/>
      <c r="K432" s="200"/>
      <c r="L432" s="200"/>
      <c r="M432" s="200"/>
      <c r="N432" s="200"/>
      <c r="O432" s="403"/>
      <c r="P432" s="403"/>
      <c r="Q432" s="200"/>
      <c r="R432" s="200"/>
      <c r="S432" s="210"/>
    </row>
    <row r="433" spans="1:19" ht="24.95" customHeight="1" x14ac:dyDescent="0.25">
      <c r="A433" s="1"/>
      <c r="B433" s="1"/>
      <c r="C433" s="209" t="s">
        <v>450</v>
      </c>
      <c r="D433" s="187"/>
      <c r="E433" s="208"/>
      <c r="F433" s="669" t="s">
        <v>449</v>
      </c>
      <c r="G433" s="664"/>
      <c r="I433" s="220"/>
      <c r="J433" s="220"/>
      <c r="K433" s="220"/>
      <c r="L433" s="220"/>
      <c r="M433" s="220"/>
      <c r="N433" s="220"/>
      <c r="O433" s="220"/>
      <c r="P433" s="220"/>
      <c r="Q433" s="220"/>
      <c r="R433" s="219"/>
      <c r="S433" s="218"/>
    </row>
    <row r="434" spans="1:19" ht="24.95" customHeight="1" x14ac:dyDescent="0.25">
      <c r="A434" s="1"/>
      <c r="B434" s="1"/>
      <c r="C434" s="209" t="s">
        <v>448</v>
      </c>
      <c r="D434" s="187"/>
      <c r="E434" s="665"/>
      <c r="F434" s="670" t="s">
        <v>447</v>
      </c>
      <c r="G434" s="726"/>
      <c r="H434" s="217"/>
      <c r="I434" s="217"/>
      <c r="J434" s="217"/>
      <c r="K434" s="217"/>
      <c r="L434" s="217"/>
      <c r="M434" s="217"/>
      <c r="N434" s="217"/>
      <c r="O434" s="404"/>
      <c r="P434" s="404"/>
      <c r="Q434" s="217"/>
      <c r="R434" s="216"/>
      <c r="S434" s="215"/>
    </row>
    <row r="435" spans="1:19" ht="24.95" customHeight="1" x14ac:dyDescent="0.25">
      <c r="A435" s="1"/>
      <c r="B435" s="1"/>
      <c r="C435" s="209"/>
      <c r="D435" s="187"/>
      <c r="E435" s="666"/>
      <c r="F435" s="670" t="s">
        <v>446</v>
      </c>
      <c r="G435" s="659"/>
      <c r="H435" s="214"/>
      <c r="J435" s="214"/>
      <c r="K435" s="214"/>
      <c r="L435" s="214"/>
      <c r="M435" s="214"/>
      <c r="N435" s="214"/>
      <c r="O435" s="405"/>
      <c r="P435" s="405"/>
      <c r="Q435" s="214"/>
      <c r="R435" s="213"/>
      <c r="S435" s="212"/>
    </row>
    <row r="436" spans="1:19" ht="24.95" customHeight="1" x14ac:dyDescent="0.25">
      <c r="A436" s="1"/>
      <c r="B436" s="1"/>
      <c r="C436" s="209" t="s">
        <v>445</v>
      </c>
      <c r="D436" s="187"/>
      <c r="E436" s="208"/>
      <c r="F436" s="669" t="s">
        <v>444</v>
      </c>
      <c r="G436" s="659"/>
      <c r="H436" s="201"/>
      <c r="I436" s="202"/>
      <c r="J436" s="202"/>
      <c r="K436" s="202"/>
      <c r="L436" s="200"/>
      <c r="M436" s="202"/>
      <c r="N436" s="202"/>
      <c r="O436" s="280"/>
      <c r="P436" s="403"/>
      <c r="Q436" s="200"/>
      <c r="R436" s="199"/>
      <c r="S436" s="210"/>
    </row>
    <row r="437" spans="1:19" ht="24.95" customHeight="1" x14ac:dyDescent="0.25">
      <c r="A437" s="1"/>
      <c r="B437" s="1"/>
      <c r="C437" s="209" t="s">
        <v>443</v>
      </c>
      <c r="D437" s="187"/>
      <c r="E437" s="211"/>
      <c r="F437" s="669" t="s">
        <v>442</v>
      </c>
      <c r="G437" s="659"/>
      <c r="H437" s="200"/>
      <c r="I437" s="202"/>
      <c r="J437" s="202"/>
      <c r="K437" s="202"/>
      <c r="L437" s="200"/>
      <c r="M437" s="202"/>
      <c r="N437" s="202"/>
      <c r="O437" s="280"/>
      <c r="P437" s="403"/>
      <c r="Q437" s="200"/>
      <c r="R437" s="199"/>
      <c r="S437" s="210"/>
    </row>
    <row r="438" spans="1:19" ht="24.95" customHeight="1" x14ac:dyDescent="0.25">
      <c r="A438" s="1"/>
      <c r="B438" s="1"/>
      <c r="C438" s="209" t="s">
        <v>441</v>
      </c>
      <c r="D438" s="187"/>
      <c r="E438" s="208"/>
      <c r="F438" s="669" t="s">
        <v>440</v>
      </c>
      <c r="G438" s="659"/>
      <c r="H438" s="207"/>
      <c r="I438" s="207"/>
      <c r="J438" s="207"/>
      <c r="K438" s="207"/>
      <c r="L438" s="207"/>
      <c r="M438" s="207"/>
      <c r="N438" s="207"/>
      <c r="O438" s="406"/>
      <c r="P438" s="406"/>
      <c r="Q438" s="207"/>
      <c r="R438" s="206"/>
      <c r="S438" s="205"/>
    </row>
    <row r="439" spans="1:19" ht="24.95" customHeight="1" x14ac:dyDescent="0.25">
      <c r="A439" s="1"/>
      <c r="B439" s="1"/>
      <c r="C439" s="204" t="s">
        <v>439</v>
      </c>
      <c r="D439" s="187"/>
      <c r="E439" s="203"/>
      <c r="F439" s="669" t="s">
        <v>438</v>
      </c>
      <c r="G439" s="659"/>
      <c r="H439" s="201"/>
      <c r="I439" s="202"/>
      <c r="J439" s="202"/>
      <c r="K439" s="202"/>
      <c r="L439" s="201"/>
      <c r="M439" s="202"/>
      <c r="N439" s="202"/>
      <c r="O439" s="280"/>
      <c r="P439" s="407"/>
      <c r="Q439" s="200"/>
      <c r="R439" s="199"/>
      <c r="S439" s="198"/>
    </row>
    <row r="440" spans="1:19" ht="24.95" customHeight="1" x14ac:dyDescent="0.25">
      <c r="A440" s="1"/>
      <c r="B440" s="1"/>
      <c r="C440" s="197"/>
      <c r="D440" s="75"/>
      <c r="E440" s="75"/>
      <c r="F440" s="74"/>
      <c r="G440" s="74"/>
      <c r="H440" s="74"/>
      <c r="I440" s="74"/>
      <c r="J440" s="74"/>
      <c r="K440" s="74"/>
      <c r="L440" s="74"/>
      <c r="M440" s="74"/>
      <c r="N440" s="74"/>
      <c r="O440" s="33"/>
      <c r="P440" s="33"/>
      <c r="Q440" s="74"/>
      <c r="R440" s="74"/>
      <c r="S440" s="74"/>
    </row>
    <row r="441" spans="1:19" ht="24.95" customHeight="1" x14ac:dyDescent="0.25">
      <c r="A441" s="1"/>
      <c r="B441" s="1"/>
      <c r="C441" s="663" t="s">
        <v>437</v>
      </c>
      <c r="D441" s="663"/>
      <c r="E441" s="663"/>
      <c r="F441" s="662" t="s">
        <v>436</v>
      </c>
      <c r="G441" s="659"/>
      <c r="H441" s="196"/>
      <c r="I441" s="196"/>
      <c r="J441" s="196"/>
      <c r="K441" s="196"/>
      <c r="L441" s="196"/>
      <c r="M441" s="196"/>
      <c r="N441" s="196"/>
      <c r="O441" s="408"/>
      <c r="P441" s="408"/>
      <c r="Q441" s="196"/>
      <c r="R441" s="195"/>
      <c r="S441" s="194"/>
    </row>
    <row r="442" spans="1:19" ht="24.95" customHeight="1" x14ac:dyDescent="0.25">
      <c r="A442" s="1"/>
      <c r="B442" s="1"/>
      <c r="C442" s="663"/>
      <c r="D442" s="663"/>
      <c r="E442" s="663"/>
      <c r="F442" s="662" t="s">
        <v>435</v>
      </c>
      <c r="G442" s="659"/>
      <c r="H442" s="196"/>
      <c r="I442" s="196"/>
      <c r="J442" s="196"/>
      <c r="K442" s="196"/>
      <c r="L442" s="196"/>
      <c r="M442" s="196"/>
      <c r="N442" s="196"/>
      <c r="O442" s="408"/>
      <c r="P442" s="408"/>
      <c r="Q442" s="196"/>
      <c r="R442" s="195"/>
      <c r="S442" s="194"/>
    </row>
    <row r="443" spans="1:19" ht="24.95" customHeight="1" x14ac:dyDescent="0.25">
      <c r="A443" s="1"/>
      <c r="B443" s="1"/>
      <c r="C443" s="663"/>
      <c r="D443" s="663"/>
      <c r="E443" s="663"/>
      <c r="F443" s="662" t="s">
        <v>434</v>
      </c>
      <c r="G443" s="659"/>
      <c r="H443" s="196"/>
      <c r="I443" s="196"/>
      <c r="J443" s="196"/>
      <c r="K443" s="196"/>
      <c r="L443" s="196"/>
      <c r="M443" s="196"/>
      <c r="N443" s="196"/>
      <c r="O443" s="408"/>
      <c r="P443" s="408"/>
      <c r="Q443" s="196"/>
      <c r="R443" s="195"/>
      <c r="S443" s="194"/>
    </row>
    <row r="444" spans="1:19" ht="24.95" customHeight="1" x14ac:dyDescent="0.25">
      <c r="A444" s="1"/>
      <c r="B444" s="1"/>
      <c r="C444" s="663"/>
      <c r="D444" s="663"/>
      <c r="E444" s="663"/>
      <c r="F444" s="662" t="s">
        <v>433</v>
      </c>
      <c r="G444" s="659"/>
      <c r="H444" s="196"/>
      <c r="I444" s="196"/>
      <c r="J444" s="196"/>
      <c r="K444" s="196"/>
      <c r="L444" s="196"/>
      <c r="M444" s="196"/>
      <c r="N444" s="196"/>
      <c r="O444" s="408"/>
      <c r="P444" s="408"/>
      <c r="Q444" s="196"/>
      <c r="R444" s="195"/>
      <c r="S444" s="194"/>
    </row>
    <row r="445" spans="1:19" ht="24.95" customHeight="1" x14ac:dyDescent="0.25">
      <c r="A445" s="1"/>
      <c r="B445" s="1"/>
      <c r="C445" s="663"/>
      <c r="D445" s="663"/>
      <c r="E445" s="663"/>
      <c r="F445" s="662" t="s">
        <v>432</v>
      </c>
      <c r="G445" s="659"/>
      <c r="H445" s="196"/>
      <c r="I445" s="196"/>
      <c r="J445" s="196"/>
      <c r="K445" s="196"/>
      <c r="L445" s="196"/>
      <c r="M445" s="196"/>
      <c r="N445" s="196"/>
      <c r="O445" s="408"/>
      <c r="P445" s="408"/>
      <c r="Q445" s="196"/>
      <c r="R445" s="195"/>
      <c r="S445" s="194"/>
    </row>
    <row r="446" spans="1:19" ht="24.95" customHeight="1" x14ac:dyDescent="0.25">
      <c r="A446" s="1"/>
      <c r="B446" s="1"/>
      <c r="C446" s="663"/>
      <c r="D446" s="663"/>
      <c r="E446" s="663"/>
      <c r="F446" s="662" t="s">
        <v>431</v>
      </c>
      <c r="G446" s="659"/>
      <c r="H446" s="196"/>
      <c r="I446" s="196"/>
      <c r="J446" s="196"/>
      <c r="K446" s="196"/>
      <c r="L446" s="196"/>
      <c r="M446" s="196"/>
      <c r="N446" s="196"/>
      <c r="O446" s="408"/>
      <c r="P446" s="408"/>
      <c r="Q446" s="196"/>
      <c r="R446" s="195"/>
      <c r="S446" s="194"/>
    </row>
    <row r="447" spans="1:19" ht="24.95" customHeight="1" x14ac:dyDescent="0.25">
      <c r="A447" s="1"/>
      <c r="B447" s="1"/>
      <c r="C447" s="663"/>
      <c r="D447" s="663"/>
      <c r="E447" s="663"/>
      <c r="F447" s="662" t="s">
        <v>430</v>
      </c>
      <c r="G447" s="659"/>
      <c r="H447" s="196"/>
      <c r="I447" s="196"/>
      <c r="J447" s="196"/>
      <c r="K447" s="196"/>
      <c r="L447" s="196"/>
      <c r="M447" s="196"/>
      <c r="N447" s="196"/>
      <c r="O447" s="408"/>
      <c r="P447" s="408"/>
      <c r="Q447" s="196"/>
      <c r="R447" s="195"/>
      <c r="S447" s="194"/>
    </row>
    <row r="448" spans="1:19" ht="24.95" customHeight="1" x14ac:dyDescent="0.25">
      <c r="A448" s="1"/>
      <c r="B448" s="1"/>
      <c r="C448" s="663"/>
      <c r="D448" s="663"/>
      <c r="E448" s="663"/>
      <c r="F448" s="662" t="s">
        <v>429</v>
      </c>
      <c r="G448" s="659"/>
      <c r="H448" s="196"/>
      <c r="I448" s="196"/>
      <c r="J448" s="196"/>
      <c r="K448" s="196"/>
      <c r="L448" s="196"/>
      <c r="M448" s="196"/>
      <c r="N448" s="196"/>
      <c r="O448" s="408"/>
      <c r="P448" s="408"/>
      <c r="Q448" s="196"/>
      <c r="R448" s="195"/>
      <c r="S448" s="194"/>
    </row>
    <row r="449" spans="1:21" ht="24.95" customHeight="1" x14ac:dyDescent="0.25">
      <c r="A449" s="1"/>
      <c r="B449" s="1"/>
      <c r="C449" s="663"/>
      <c r="D449" s="663"/>
      <c r="E449" s="663"/>
      <c r="F449" s="662" t="s">
        <v>428</v>
      </c>
      <c r="G449" s="659"/>
      <c r="H449" s="196"/>
      <c r="I449" s="196"/>
      <c r="J449" s="196"/>
      <c r="K449" s="196"/>
      <c r="L449" s="196"/>
      <c r="M449" s="196"/>
      <c r="N449" s="196"/>
      <c r="O449" s="408"/>
      <c r="P449" s="408"/>
      <c r="Q449" s="196"/>
      <c r="R449" s="195"/>
      <c r="S449" s="194"/>
    </row>
    <row r="450" spans="1:21" ht="24.95" customHeight="1" x14ac:dyDescent="0.25">
      <c r="A450" s="1"/>
      <c r="B450" s="1"/>
      <c r="C450" s="663"/>
      <c r="D450" s="663"/>
      <c r="E450" s="663"/>
      <c r="F450" s="662" t="s">
        <v>427</v>
      </c>
      <c r="G450" s="659"/>
      <c r="H450" s="196"/>
      <c r="I450" s="196"/>
      <c r="J450" s="196"/>
      <c r="K450" s="196"/>
      <c r="L450" s="196"/>
      <c r="M450" s="196"/>
      <c r="N450" s="196"/>
      <c r="O450" s="408"/>
      <c r="P450" s="408"/>
      <c r="Q450" s="196"/>
      <c r="R450" s="195"/>
      <c r="S450" s="194"/>
    </row>
    <row r="451" spans="1:21" ht="24.95" customHeight="1" x14ac:dyDescent="0.25">
      <c r="A451" s="1"/>
      <c r="B451" s="1"/>
      <c r="C451" s="663"/>
      <c r="D451" s="663"/>
      <c r="E451" s="663"/>
      <c r="F451" s="662" t="s">
        <v>426</v>
      </c>
      <c r="G451" s="659"/>
      <c r="H451" s="196"/>
      <c r="I451" s="196"/>
      <c r="J451" s="196"/>
      <c r="K451" s="196"/>
      <c r="L451" s="196"/>
      <c r="M451" s="196"/>
      <c r="N451" s="196"/>
      <c r="O451" s="408"/>
      <c r="P451" s="408"/>
      <c r="Q451" s="196"/>
      <c r="R451" s="195"/>
      <c r="S451" s="194"/>
    </row>
    <row r="452" spans="1:21" ht="24.95" customHeight="1" x14ac:dyDescent="0.25">
      <c r="A452" s="1"/>
      <c r="B452" s="1"/>
      <c r="C452" s="663"/>
      <c r="D452" s="663"/>
      <c r="E452" s="663"/>
      <c r="F452" s="662" t="s">
        <v>425</v>
      </c>
      <c r="G452" s="659"/>
      <c r="H452" s="193"/>
      <c r="I452" s="193"/>
      <c r="J452" s="193"/>
      <c r="K452" s="193"/>
      <c r="L452" s="193"/>
      <c r="M452" s="193"/>
      <c r="N452" s="193"/>
      <c r="O452" s="409"/>
      <c r="P452" s="409"/>
      <c r="Q452" s="193"/>
      <c r="R452" s="192"/>
      <c r="S452" s="191"/>
    </row>
    <row r="453" spans="1:21" ht="24.95" customHeight="1" x14ac:dyDescent="0.25">
      <c r="A453" s="1"/>
      <c r="B453" s="1"/>
      <c r="C453" s="664"/>
      <c r="D453" s="664"/>
      <c r="E453" s="664"/>
      <c r="F453" s="662" t="s">
        <v>424</v>
      </c>
      <c r="G453" s="659"/>
      <c r="H453" s="193"/>
      <c r="I453" s="193"/>
      <c r="J453" s="193"/>
      <c r="K453" s="193"/>
      <c r="L453" s="193"/>
      <c r="M453" s="193"/>
      <c r="N453" s="193"/>
      <c r="O453" s="409"/>
      <c r="P453" s="409"/>
      <c r="Q453" s="193"/>
      <c r="R453" s="192"/>
      <c r="S453" s="191"/>
    </row>
    <row r="454" spans="1:21" ht="24.95" customHeight="1" x14ac:dyDescent="0.25">
      <c r="A454" s="1"/>
      <c r="B454" s="1"/>
      <c r="C454" s="664"/>
      <c r="D454" s="664"/>
      <c r="E454" s="664"/>
      <c r="F454" s="678" t="s">
        <v>423</v>
      </c>
      <c r="G454" s="659"/>
      <c r="H454" s="190" t="e">
        <f>'M4'!H466/H448</f>
        <v>#DIV/0!</v>
      </c>
      <c r="I454" s="190" t="e">
        <f>'M4'!I466/I448</f>
        <v>#DIV/0!</v>
      </c>
      <c r="J454" s="190" t="e">
        <f>'M4'!J466/J448</f>
        <v>#DIV/0!</v>
      </c>
      <c r="K454" s="190" t="e">
        <f>'M4'!K466/K448</f>
        <v>#DIV/0!</v>
      </c>
      <c r="L454" s="190" t="e">
        <f>'M4'!L466/L448</f>
        <v>#DIV/0!</v>
      </c>
      <c r="M454" s="190" t="e">
        <f>'M4'!M466/M448</f>
        <v>#DIV/0!</v>
      </c>
      <c r="N454" s="190" t="e">
        <f>'M4'!N466/N448</f>
        <v>#DIV/0!</v>
      </c>
      <c r="O454" s="410" t="e">
        <f>'M4'!O466/O448</f>
        <v>#DIV/0!</v>
      </c>
      <c r="P454" s="410" t="e">
        <f>'M4'!P466/P448</f>
        <v>#DIV/0!</v>
      </c>
      <c r="Q454" s="190" t="e">
        <f>'M4'!Q466/Q448</f>
        <v>#DIV/0!</v>
      </c>
      <c r="R454" s="190" t="e">
        <f>'M4'!R466/R448</f>
        <v>#DIV/0!</v>
      </c>
      <c r="S454" s="190" t="e">
        <f>'M4'!S466/S448</f>
        <v>#DIV/0!</v>
      </c>
    </row>
    <row r="455" spans="1:21" x14ac:dyDescent="0.25">
      <c r="A455" s="1"/>
      <c r="B455" s="1"/>
      <c r="C455" s="189"/>
      <c r="D455" s="188"/>
      <c r="E455" s="188"/>
      <c r="F455" s="187"/>
      <c r="G455" s="187"/>
      <c r="H455" s="187"/>
      <c r="I455" s="187"/>
      <c r="J455" s="75"/>
      <c r="K455" s="187"/>
      <c r="L455" s="187"/>
      <c r="M455" s="187"/>
      <c r="N455" s="187"/>
      <c r="O455" s="411"/>
      <c r="P455" s="411"/>
      <c r="Q455" s="187"/>
      <c r="R455" s="187"/>
      <c r="S455" s="187"/>
      <c r="T455" s="187"/>
      <c r="U455" s="187"/>
    </row>
    <row r="456" spans="1:21" x14ac:dyDescent="0.25">
      <c r="A456" s="1"/>
      <c r="B456" s="1"/>
      <c r="C456" s="671" t="s">
        <v>422</v>
      </c>
      <c r="D456" s="672"/>
      <c r="E456" s="672"/>
      <c r="F456" s="672"/>
      <c r="G456" s="672"/>
      <c r="H456" s="672"/>
      <c r="I456" s="672"/>
      <c r="J456" s="672"/>
      <c r="K456" s="672"/>
      <c r="L456" s="672"/>
      <c r="M456" s="672"/>
      <c r="N456" s="672"/>
      <c r="O456" s="672"/>
      <c r="P456" s="672"/>
      <c r="Q456" s="672"/>
      <c r="R456" s="672"/>
      <c r="S456" s="673"/>
      <c r="T456" s="589"/>
      <c r="U456" s="589"/>
    </row>
    <row r="457" spans="1:21" x14ac:dyDescent="0.25">
      <c r="A457" s="1"/>
      <c r="B457" s="1"/>
      <c r="C457" s="674"/>
      <c r="D457" s="675"/>
      <c r="E457" s="675"/>
      <c r="F457" s="675"/>
      <c r="G457" s="675"/>
      <c r="H457" s="675"/>
      <c r="I457" s="675"/>
      <c r="J457" s="675"/>
      <c r="K457" s="675"/>
      <c r="L457" s="675"/>
      <c r="M457" s="675"/>
      <c r="N457" s="675"/>
      <c r="O457" s="675"/>
      <c r="P457" s="675"/>
      <c r="Q457" s="675"/>
      <c r="R457" s="675"/>
      <c r="S457" s="676"/>
      <c r="T457" s="589"/>
      <c r="U457" s="589"/>
    </row>
    <row r="458" spans="1:21" x14ac:dyDescent="0.25">
      <c r="A458" s="1"/>
      <c r="B458" s="1"/>
      <c r="C458" s="674"/>
      <c r="D458" s="675"/>
      <c r="E458" s="675"/>
      <c r="F458" s="675"/>
      <c r="G458" s="675"/>
      <c r="H458" s="675"/>
      <c r="I458" s="675"/>
      <c r="J458" s="675"/>
      <c r="K458" s="675"/>
      <c r="L458" s="675"/>
      <c r="M458" s="675"/>
      <c r="N458" s="675"/>
      <c r="O458" s="675"/>
      <c r="P458" s="675"/>
      <c r="Q458" s="675"/>
      <c r="R458" s="675"/>
      <c r="S458" s="676"/>
      <c r="T458" s="589"/>
      <c r="U458" s="589"/>
    </row>
    <row r="459" spans="1:21" x14ac:dyDescent="0.25">
      <c r="A459" s="1"/>
      <c r="B459" s="1"/>
      <c r="C459" s="674"/>
      <c r="D459" s="675"/>
      <c r="E459" s="675"/>
      <c r="F459" s="675"/>
      <c r="G459" s="675"/>
      <c r="H459" s="675"/>
      <c r="I459" s="675"/>
      <c r="J459" s="675"/>
      <c r="K459" s="675"/>
      <c r="L459" s="675"/>
      <c r="M459" s="675"/>
      <c r="N459" s="675"/>
      <c r="O459" s="675"/>
      <c r="P459" s="675"/>
      <c r="Q459" s="675"/>
      <c r="R459" s="675"/>
      <c r="S459" s="676"/>
      <c r="T459" s="589"/>
      <c r="U459" s="589"/>
    </row>
    <row r="460" spans="1:21" x14ac:dyDescent="0.25">
      <c r="A460" s="1"/>
      <c r="B460" s="1"/>
      <c r="C460" s="677"/>
      <c r="D460" s="641"/>
      <c r="E460" s="641"/>
      <c r="F460" s="641"/>
      <c r="G460" s="641"/>
      <c r="H460" s="641"/>
      <c r="I460" s="641"/>
      <c r="J460" s="641"/>
      <c r="K460" s="641"/>
      <c r="L460" s="641"/>
      <c r="M460" s="641"/>
      <c r="N460" s="641"/>
      <c r="O460" s="641"/>
      <c r="P460" s="641"/>
      <c r="Q460" s="641"/>
      <c r="R460" s="641"/>
      <c r="S460" s="642"/>
      <c r="T460" s="589"/>
      <c r="U460" s="589"/>
    </row>
    <row r="461" spans="1:21" x14ac:dyDescent="0.25">
      <c r="A461" s="1"/>
      <c r="B461" s="1"/>
      <c r="C461" s="22"/>
      <c r="D461" s="8"/>
      <c r="E461" s="22"/>
      <c r="F461" s="8"/>
      <c r="G461" s="8"/>
      <c r="H461" s="8"/>
      <c r="I461" s="8"/>
      <c r="J461" s="8"/>
      <c r="K461" s="10"/>
      <c r="L461" s="10"/>
      <c r="M461" s="10"/>
      <c r="T461" s="590"/>
      <c r="U461" s="590"/>
    </row>
    <row r="462" spans="1:21" x14ac:dyDescent="0.25">
      <c r="A462" s="1"/>
      <c r="B462" s="1"/>
      <c r="C462" s="448" t="s">
        <v>704</v>
      </c>
      <c r="D462" s="449"/>
      <c r="E462" s="448"/>
      <c r="F462" s="449"/>
      <c r="G462" s="449"/>
      <c r="H462" s="449"/>
      <c r="I462" s="449"/>
      <c r="J462" s="449"/>
      <c r="K462" s="450"/>
      <c r="L462" s="450"/>
      <c r="M462" s="450"/>
      <c r="N462" s="451"/>
      <c r="O462" s="442"/>
      <c r="P462" s="442"/>
      <c r="Q462" s="451"/>
      <c r="R462" s="451"/>
      <c r="S462" s="451"/>
      <c r="T462" s="590"/>
      <c r="U462" s="590"/>
    </row>
    <row r="463" spans="1:21" x14ac:dyDescent="0.25">
      <c r="A463" s="1"/>
      <c r="B463" s="1"/>
      <c r="C463" s="455" t="s">
        <v>537</v>
      </c>
      <c r="D463" s="457"/>
      <c r="E463" s="458"/>
      <c r="F463" s="458"/>
      <c r="G463" s="458"/>
      <c r="H463" s="458"/>
      <c r="I463" s="458"/>
      <c r="J463" s="458"/>
      <c r="K463" s="458"/>
      <c r="L463" s="458"/>
      <c r="M463" s="458"/>
      <c r="N463" s="458"/>
      <c r="O463" s="458"/>
      <c r="P463" s="458"/>
      <c r="Q463" s="458"/>
      <c r="R463" s="458"/>
      <c r="S463" s="458"/>
      <c r="T463" s="591"/>
      <c r="U463" s="590"/>
    </row>
    <row r="464" spans="1:21" x14ac:dyDescent="0.25">
      <c r="A464" s="1"/>
      <c r="B464" s="1"/>
      <c r="C464" s="245" t="str">
        <f>'M4'!C423</f>
        <v xml:space="preserve">LOAN </v>
      </c>
      <c r="D464" s="242"/>
      <c r="E464" s="245" t="str">
        <f>'M4'!E423</f>
        <v xml:space="preserve">D-U-N-S #:  </v>
      </c>
      <c r="F464" s="725" t="str">
        <f>'M4'!F423</f>
        <v>PAYDEX Score:</v>
      </c>
      <c r="G464" s="726"/>
      <c r="H464" s="245" t="str">
        <f>'M4'!H423</f>
        <v>NAICS</v>
      </c>
      <c r="I464" s="240"/>
      <c r="J464" s="245">
        <f>'M4'!J423</f>
        <v>0</v>
      </c>
      <c r="K464" s="452"/>
      <c r="L464" s="453"/>
      <c r="M464" s="453"/>
      <c r="N464" s="453"/>
      <c r="O464" s="454"/>
      <c r="P464" s="454"/>
      <c r="Q464" s="453"/>
      <c r="R464" s="453"/>
      <c r="S464" s="453"/>
      <c r="T464" s="276"/>
    </row>
    <row r="465" spans="1:19" ht="24.95" customHeight="1" x14ac:dyDescent="0.25">
      <c r="A465" s="1"/>
      <c r="B465" s="1"/>
      <c r="C465" s="209" t="s">
        <v>536</v>
      </c>
      <c r="D465" s="187"/>
      <c r="E465" s="269"/>
      <c r="F465" s="658" t="s">
        <v>535</v>
      </c>
      <c r="G465" s="659"/>
      <c r="H465" s="274">
        <v>41639</v>
      </c>
      <c r="I465" s="275" t="s">
        <v>533</v>
      </c>
      <c r="J465" s="275" t="s">
        <v>532</v>
      </c>
      <c r="K465" s="275" t="s">
        <v>531</v>
      </c>
      <c r="L465" s="275" t="s">
        <v>534</v>
      </c>
      <c r="M465" s="275" t="s">
        <v>533</v>
      </c>
      <c r="N465" s="275" t="s">
        <v>532</v>
      </c>
      <c r="O465" s="412" t="s">
        <v>531</v>
      </c>
      <c r="P465" s="413">
        <v>40908</v>
      </c>
      <c r="Q465" s="274">
        <v>40543</v>
      </c>
      <c r="R465" s="274">
        <v>40178</v>
      </c>
      <c r="S465" s="273" t="s">
        <v>1</v>
      </c>
    </row>
    <row r="466" spans="1:19" ht="24.95" customHeight="1" x14ac:dyDescent="0.25">
      <c r="A466" s="1"/>
      <c r="B466" s="1"/>
      <c r="C466" s="209" t="s">
        <v>530</v>
      </c>
      <c r="D466" s="187"/>
      <c r="E466" s="272"/>
      <c r="F466" s="662" t="s">
        <v>529</v>
      </c>
      <c r="G466" s="659"/>
      <c r="H466" s="270"/>
      <c r="I466" s="271"/>
      <c r="J466" s="271"/>
      <c r="K466" s="271"/>
      <c r="L466" s="270"/>
      <c r="M466" s="254"/>
      <c r="N466" s="254"/>
      <c r="O466" s="414"/>
      <c r="P466" s="415"/>
      <c r="Q466" s="270"/>
      <c r="R466" s="270"/>
      <c r="S466" s="270"/>
    </row>
    <row r="467" spans="1:19" ht="24.95" customHeight="1" x14ac:dyDescent="0.25">
      <c r="A467" s="1"/>
      <c r="B467" s="1"/>
      <c r="C467" s="209" t="s">
        <v>528</v>
      </c>
      <c r="D467" s="187"/>
      <c r="E467" s="268"/>
      <c r="F467" s="658" t="s">
        <v>527</v>
      </c>
      <c r="G467" s="659"/>
      <c r="H467" s="253"/>
      <c r="I467" s="254"/>
      <c r="J467" s="254"/>
      <c r="K467" s="254"/>
      <c r="L467" s="253"/>
      <c r="M467" s="254"/>
      <c r="N467" s="254"/>
      <c r="O467" s="414"/>
      <c r="P467" s="416"/>
      <c r="Q467" s="253"/>
      <c r="R467" s="253"/>
      <c r="S467" s="253"/>
    </row>
    <row r="468" spans="1:19" ht="24.95" customHeight="1" x14ac:dyDescent="0.25">
      <c r="A468" s="1"/>
      <c r="B468" s="1"/>
      <c r="C468" s="209" t="s">
        <v>526</v>
      </c>
      <c r="D468" s="187"/>
      <c r="E468" s="269"/>
      <c r="F468" s="658" t="s">
        <v>525</v>
      </c>
      <c r="G468" s="659"/>
      <c r="H468" s="253"/>
      <c r="I468" s="254"/>
      <c r="J468" s="254"/>
      <c r="K468" s="254"/>
      <c r="L468" s="253"/>
      <c r="M468" s="254"/>
      <c r="N468" s="254"/>
      <c r="O468" s="414"/>
      <c r="P468" s="416"/>
      <c r="Q468" s="253"/>
      <c r="R468" s="253"/>
      <c r="S468" s="253"/>
    </row>
    <row r="469" spans="1:19" ht="24.95" customHeight="1" x14ac:dyDescent="0.25">
      <c r="A469" s="1"/>
      <c r="B469" s="1"/>
      <c r="C469" s="209" t="s">
        <v>524</v>
      </c>
      <c r="D469" s="187"/>
      <c r="E469" s="268"/>
      <c r="F469" s="658" t="s">
        <v>523</v>
      </c>
      <c r="G469" s="659"/>
      <c r="H469" s="253"/>
      <c r="I469" s="254"/>
      <c r="J469" s="254"/>
      <c r="K469" s="254"/>
      <c r="L469" s="253"/>
      <c r="M469" s="254"/>
      <c r="N469" s="254"/>
      <c r="O469" s="414"/>
      <c r="P469" s="416"/>
      <c r="Q469" s="253"/>
      <c r="R469" s="253"/>
      <c r="S469" s="253"/>
    </row>
    <row r="470" spans="1:19" ht="24.95" customHeight="1" x14ac:dyDescent="0.25">
      <c r="A470" s="1"/>
      <c r="B470" s="1"/>
      <c r="C470" s="209" t="s">
        <v>522</v>
      </c>
      <c r="D470" s="187"/>
      <c r="E470" s="268"/>
      <c r="F470" s="658" t="s">
        <v>521</v>
      </c>
      <c r="G470" s="659"/>
      <c r="H470" s="253"/>
      <c r="I470" s="254"/>
      <c r="J470" s="254"/>
      <c r="K470" s="254"/>
      <c r="L470" s="253"/>
      <c r="M470" s="254"/>
      <c r="N470" s="254"/>
      <c r="O470" s="414"/>
      <c r="P470" s="416"/>
      <c r="Q470" s="253"/>
      <c r="R470" s="253"/>
      <c r="S470" s="253"/>
    </row>
    <row r="471" spans="1:19" ht="24.95" customHeight="1" x14ac:dyDescent="0.25">
      <c r="A471" s="1"/>
      <c r="B471" s="1"/>
      <c r="C471" s="209" t="s">
        <v>520</v>
      </c>
      <c r="D471" s="187"/>
      <c r="E471" s="269"/>
      <c r="F471" s="658" t="s">
        <v>519</v>
      </c>
      <c r="G471" s="659"/>
      <c r="H471" s="253"/>
      <c r="I471" s="254"/>
      <c r="J471" s="254"/>
      <c r="K471" s="254"/>
      <c r="L471" s="253"/>
      <c r="M471" s="254"/>
      <c r="N471" s="254"/>
      <c r="O471" s="414"/>
      <c r="P471" s="416"/>
      <c r="Q471" s="253"/>
      <c r="R471" s="253"/>
      <c r="S471" s="253"/>
    </row>
    <row r="472" spans="1:19" ht="24.95" customHeight="1" x14ac:dyDescent="0.25">
      <c r="A472" s="1"/>
      <c r="B472" s="1"/>
      <c r="C472" s="209" t="s">
        <v>518</v>
      </c>
      <c r="D472" s="187"/>
      <c r="E472" s="268"/>
      <c r="F472" s="658" t="s">
        <v>517</v>
      </c>
      <c r="G472" s="659"/>
      <c r="H472" s="253"/>
      <c r="I472" s="254"/>
      <c r="J472" s="254"/>
      <c r="K472" s="254"/>
      <c r="L472" s="253"/>
      <c r="M472" s="254"/>
      <c r="N472" s="254"/>
      <c r="O472" s="414"/>
      <c r="P472" s="416"/>
      <c r="Q472" s="253"/>
      <c r="R472" s="253"/>
      <c r="S472" s="253"/>
    </row>
    <row r="473" spans="1:19" ht="24.95" customHeight="1" x14ac:dyDescent="0.25">
      <c r="A473" s="1"/>
      <c r="B473" s="1"/>
      <c r="C473" s="209" t="s">
        <v>516</v>
      </c>
      <c r="D473" s="187"/>
      <c r="E473" s="268"/>
      <c r="F473" s="658" t="s">
        <v>515</v>
      </c>
      <c r="G473" s="659"/>
      <c r="H473" s="253"/>
      <c r="I473" s="254"/>
      <c r="J473" s="254"/>
      <c r="K473" s="254"/>
      <c r="L473" s="253"/>
      <c r="M473" s="254"/>
      <c r="N473" s="254"/>
      <c r="O473" s="414"/>
      <c r="P473" s="416"/>
      <c r="Q473" s="253"/>
      <c r="R473" s="253"/>
      <c r="S473" s="253"/>
    </row>
    <row r="474" spans="1:19" ht="24.95" customHeight="1" x14ac:dyDescent="0.25">
      <c r="A474" s="1"/>
      <c r="B474" s="1"/>
      <c r="C474" s="209" t="s">
        <v>514</v>
      </c>
      <c r="D474" s="187"/>
      <c r="E474" s="268"/>
      <c r="F474" s="658" t="s">
        <v>513</v>
      </c>
      <c r="G474" s="659"/>
      <c r="H474" s="253"/>
      <c r="I474" s="254"/>
      <c r="J474" s="254"/>
      <c r="K474" s="254"/>
      <c r="L474" s="253"/>
      <c r="M474" s="254"/>
      <c r="N474" s="254"/>
      <c r="O474" s="414"/>
      <c r="P474" s="416"/>
      <c r="Q474" s="253"/>
      <c r="R474" s="253"/>
      <c r="S474" s="253"/>
    </row>
    <row r="475" spans="1:19" ht="24.95" customHeight="1" x14ac:dyDescent="0.25">
      <c r="A475" s="1"/>
      <c r="B475" s="1"/>
      <c r="C475" s="209"/>
      <c r="D475" s="187"/>
      <c r="E475" s="268"/>
      <c r="F475" s="658" t="s">
        <v>512</v>
      </c>
      <c r="G475" s="659"/>
      <c r="H475" s="253"/>
      <c r="I475" s="254"/>
      <c r="J475" s="254"/>
      <c r="K475" s="254"/>
      <c r="L475" s="253"/>
      <c r="M475" s="254"/>
      <c r="N475" s="254"/>
      <c r="O475" s="414"/>
      <c r="P475" s="416"/>
      <c r="Q475" s="253"/>
      <c r="R475" s="253"/>
      <c r="S475" s="253"/>
    </row>
    <row r="476" spans="1:19" ht="24.95" customHeight="1" x14ac:dyDescent="0.25">
      <c r="A476" s="1"/>
      <c r="B476" s="1"/>
      <c r="C476" s="267" t="s">
        <v>511</v>
      </c>
      <c r="D476" s="187"/>
      <c r="E476" s="228"/>
      <c r="F476" s="658" t="s">
        <v>510</v>
      </c>
      <c r="G476" s="659"/>
      <c r="H476" s="253"/>
      <c r="I476" s="254"/>
      <c r="J476" s="254"/>
      <c r="K476" s="254"/>
      <c r="L476" s="253"/>
      <c r="M476" s="254"/>
      <c r="N476" s="254"/>
      <c r="O476" s="414"/>
      <c r="P476" s="416"/>
      <c r="Q476" s="253"/>
      <c r="R476" s="253"/>
      <c r="S476" s="253"/>
    </row>
    <row r="477" spans="1:19" ht="24.95" customHeight="1" x14ac:dyDescent="0.25">
      <c r="A477" s="1"/>
      <c r="B477" s="1"/>
      <c r="C477" s="266" t="s">
        <v>509</v>
      </c>
      <c r="D477" s="187"/>
      <c r="E477" s="224"/>
      <c r="F477" s="658" t="s">
        <v>508</v>
      </c>
      <c r="G477" s="659"/>
      <c r="H477" s="253"/>
      <c r="I477" s="254"/>
      <c r="J477" s="254"/>
      <c r="K477" s="254"/>
      <c r="L477" s="253"/>
      <c r="M477" s="254"/>
      <c r="N477" s="254"/>
      <c r="O477" s="414"/>
      <c r="P477" s="416"/>
      <c r="Q477" s="253"/>
      <c r="R477" s="253"/>
      <c r="S477" s="253"/>
    </row>
    <row r="478" spans="1:19" ht="24.95" customHeight="1" x14ac:dyDescent="0.25">
      <c r="A478" s="1"/>
      <c r="B478" s="1"/>
      <c r="C478" s="660" t="s">
        <v>507</v>
      </c>
      <c r="D478" s="187"/>
      <c r="E478" s="680"/>
      <c r="F478" s="658" t="s">
        <v>506</v>
      </c>
      <c r="G478" s="659"/>
      <c r="H478" s="253"/>
      <c r="I478" s="254"/>
      <c r="J478" s="254"/>
      <c r="K478" s="254"/>
      <c r="L478" s="253"/>
      <c r="M478" s="254"/>
      <c r="N478" s="254"/>
      <c r="O478" s="414"/>
      <c r="P478" s="416"/>
      <c r="Q478" s="253"/>
      <c r="R478" s="253"/>
      <c r="S478" s="253"/>
    </row>
    <row r="479" spans="1:19" ht="24.95" customHeight="1" x14ac:dyDescent="0.25">
      <c r="A479" s="1"/>
      <c r="B479" s="1"/>
      <c r="C479" s="679"/>
      <c r="D479" s="187"/>
      <c r="E479" s="681"/>
      <c r="F479" s="658" t="s">
        <v>505</v>
      </c>
      <c r="G479" s="659"/>
      <c r="H479" s="253"/>
      <c r="I479" s="254"/>
      <c r="J479" s="254"/>
      <c r="K479" s="254"/>
      <c r="L479" s="253"/>
      <c r="M479" s="254"/>
      <c r="N479" s="254"/>
      <c r="O479" s="414"/>
      <c r="P479" s="416"/>
      <c r="Q479" s="253"/>
      <c r="R479" s="253"/>
      <c r="S479" s="253"/>
    </row>
    <row r="480" spans="1:19" ht="24.95" customHeight="1" x14ac:dyDescent="0.25">
      <c r="A480" s="1"/>
      <c r="B480" s="1"/>
      <c r="C480" s="660" t="s">
        <v>504</v>
      </c>
      <c r="D480" s="187"/>
      <c r="E480" s="680"/>
      <c r="F480" s="658" t="s">
        <v>503</v>
      </c>
      <c r="G480" s="659"/>
      <c r="H480" s="253"/>
      <c r="I480" s="265"/>
      <c r="J480" s="265"/>
      <c r="K480" s="265"/>
      <c r="L480" s="264"/>
      <c r="M480" s="265"/>
      <c r="N480" s="265"/>
      <c r="O480" s="417"/>
      <c r="P480" s="418"/>
      <c r="Q480" s="264"/>
      <c r="R480" s="264"/>
      <c r="S480" s="264"/>
    </row>
    <row r="481" spans="1:21" ht="24.95" customHeight="1" x14ac:dyDescent="0.25">
      <c r="A481" s="1"/>
      <c r="B481" s="1"/>
      <c r="C481" s="661"/>
      <c r="D481" s="187"/>
      <c r="E481" s="681"/>
      <c r="F481" s="685" t="s">
        <v>502</v>
      </c>
      <c r="G481" s="659"/>
      <c r="H481" s="257" t="e">
        <f>((H476+H477)/H480)</f>
        <v>#DIV/0!</v>
      </c>
      <c r="I481" s="258" t="e">
        <f>((I476+I477)/I480)*0.75</f>
        <v>#DIV/0!</v>
      </c>
      <c r="J481" s="258" t="e">
        <f>((J476+J477)/J480)*0.5</f>
        <v>#DIV/0!</v>
      </c>
      <c r="K481" s="258" t="e">
        <f>((K476+K477)/K480)*0.25</f>
        <v>#DIV/0!</v>
      </c>
      <c r="L481" s="257" t="e">
        <f>(L476+L477)/L480</f>
        <v>#DIV/0!</v>
      </c>
      <c r="M481" s="258" t="e">
        <f>((M476+M477)/M480)*0.75</f>
        <v>#DIV/0!</v>
      </c>
      <c r="N481" s="258" t="e">
        <f>((N476+N477)/N480)*0.5</f>
        <v>#DIV/0!</v>
      </c>
      <c r="O481" s="419" t="e">
        <f>((O476+O477)/O480)*0.25</f>
        <v>#DIV/0!</v>
      </c>
      <c r="P481" s="420" t="e">
        <f>((P476+P477)/P480)</f>
        <v>#DIV/0!</v>
      </c>
      <c r="Q481" s="257" t="e">
        <f>(Q476+Q477)/Q480</f>
        <v>#DIV/0!</v>
      </c>
      <c r="R481" s="257" t="e">
        <f>(R476+R477)/R480</f>
        <v>#DIV/0!</v>
      </c>
      <c r="S481" s="257" t="e">
        <f>(S476+S477)/S480</f>
        <v>#DIV/0!</v>
      </c>
    </row>
    <row r="482" spans="1:21" ht="24.95" customHeight="1" x14ac:dyDescent="0.25">
      <c r="A482" s="1"/>
      <c r="B482" s="1"/>
      <c r="C482" s="660" t="s">
        <v>501</v>
      </c>
      <c r="D482" s="187"/>
      <c r="E482" s="680"/>
      <c r="F482" s="685" t="s">
        <v>500</v>
      </c>
      <c r="G482" s="659"/>
      <c r="H482" s="257" t="e">
        <f t="shared" ref="H482:S482" si="3">(H471+H470)/H470</f>
        <v>#DIV/0!</v>
      </c>
      <c r="I482" s="258" t="e">
        <f t="shared" si="3"/>
        <v>#DIV/0!</v>
      </c>
      <c r="J482" s="258" t="e">
        <f t="shared" si="3"/>
        <v>#DIV/0!</v>
      </c>
      <c r="K482" s="258" t="e">
        <f t="shared" si="3"/>
        <v>#DIV/0!</v>
      </c>
      <c r="L482" s="257" t="e">
        <f t="shared" si="3"/>
        <v>#DIV/0!</v>
      </c>
      <c r="M482" s="258" t="e">
        <f t="shared" si="3"/>
        <v>#DIV/0!</v>
      </c>
      <c r="N482" s="258" t="e">
        <f t="shared" si="3"/>
        <v>#DIV/0!</v>
      </c>
      <c r="O482" s="419" t="e">
        <f t="shared" si="3"/>
        <v>#DIV/0!</v>
      </c>
      <c r="P482" s="420" t="e">
        <f t="shared" si="3"/>
        <v>#DIV/0!</v>
      </c>
      <c r="Q482" s="257" t="e">
        <f t="shared" si="3"/>
        <v>#DIV/0!</v>
      </c>
      <c r="R482" s="257" t="e">
        <f t="shared" si="3"/>
        <v>#DIV/0!</v>
      </c>
      <c r="S482" s="257" t="e">
        <f t="shared" si="3"/>
        <v>#DIV/0!</v>
      </c>
    </row>
    <row r="483" spans="1:21" ht="24.95" customHeight="1" x14ac:dyDescent="0.25">
      <c r="A483" s="1"/>
      <c r="B483" s="1"/>
      <c r="C483" s="679"/>
      <c r="D483" s="187"/>
      <c r="E483" s="681"/>
      <c r="F483" s="685" t="s">
        <v>499</v>
      </c>
      <c r="G483" s="659"/>
      <c r="H483" s="257" t="e">
        <f>360/(((H467)/H474))</f>
        <v>#DIV/0!</v>
      </c>
      <c r="I483" s="258" t="e">
        <f>360/(((I467)/I474)/0.75)</f>
        <v>#DIV/0!</v>
      </c>
      <c r="J483" s="258" t="e">
        <f>360/(((J467)/J474)*2)</f>
        <v>#DIV/0!</v>
      </c>
      <c r="K483" s="258" t="e">
        <f>360/(((K467)/K474)*4)</f>
        <v>#DIV/0!</v>
      </c>
      <c r="L483" s="257" t="e">
        <f>360/(((L467)/L474))</f>
        <v>#DIV/0!</v>
      </c>
      <c r="M483" s="258" t="e">
        <f>360/(((M467)/M474)/0.75)</f>
        <v>#DIV/0!</v>
      </c>
      <c r="N483" s="258" t="e">
        <f>360/(((N467)/N474)*2)</f>
        <v>#DIV/0!</v>
      </c>
      <c r="O483" s="419" t="e">
        <f>360/(((O467)/O474)*4)</f>
        <v>#DIV/0!</v>
      </c>
      <c r="P483" s="420" t="e">
        <f>360/(((P467)/P474))</f>
        <v>#DIV/0!</v>
      </c>
      <c r="Q483" s="257" t="e">
        <f>360/(((Q467)/Q474))</f>
        <v>#DIV/0!</v>
      </c>
      <c r="R483" s="257" t="e">
        <f>360/(((R467)/R474))</f>
        <v>#DIV/0!</v>
      </c>
      <c r="S483" s="257" t="e">
        <f>360/(((S467)/S474))</f>
        <v>#DIV/0!</v>
      </c>
    </row>
    <row r="484" spans="1:21" ht="24.95" customHeight="1" x14ac:dyDescent="0.25">
      <c r="A484" s="1"/>
      <c r="B484" s="1"/>
      <c r="C484" s="263" t="s">
        <v>498</v>
      </c>
      <c r="E484" s="262"/>
      <c r="F484" s="685" t="s">
        <v>497</v>
      </c>
      <c r="G484" s="659"/>
      <c r="H484" s="257" t="e">
        <f>90/(H467/H473)</f>
        <v>#DIV/0!</v>
      </c>
      <c r="I484" s="258" t="e">
        <f>360/(I467/I473)*0.75</f>
        <v>#DIV/0!</v>
      </c>
      <c r="J484" s="258" t="e">
        <f>360/(J467/J473)*0.5</f>
        <v>#DIV/0!</v>
      </c>
      <c r="K484" s="258" t="e">
        <f>360/(K466/K473)*0.25</f>
        <v>#DIV/0!</v>
      </c>
      <c r="L484" s="257" t="e">
        <f>360/((L467+L468)/(L473))</f>
        <v>#DIV/0!</v>
      </c>
      <c r="M484" s="258" t="e">
        <f>360/(M467/M473)*0.75</f>
        <v>#DIV/0!</v>
      </c>
      <c r="N484" s="258" t="e">
        <f>360/(N467/N473)*0.5</f>
        <v>#DIV/0!</v>
      </c>
      <c r="O484" s="419" t="e">
        <f>360/(O466/O473)*0.25</f>
        <v>#DIV/0!</v>
      </c>
      <c r="P484" s="420" t="e">
        <f>365/(P467/P473)</f>
        <v>#DIV/0!</v>
      </c>
      <c r="Q484" s="257" t="e">
        <f>365/(Q467/Q473)</f>
        <v>#DIV/0!</v>
      </c>
      <c r="R484" s="257" t="e">
        <f>365/(R467/R473)</f>
        <v>#DIV/0!</v>
      </c>
      <c r="S484" s="257" t="e">
        <f>365/(S467/S473)</f>
        <v>#DIV/0!</v>
      </c>
    </row>
    <row r="485" spans="1:21" ht="24.95" customHeight="1" x14ac:dyDescent="0.25">
      <c r="A485" s="1"/>
      <c r="B485" s="1"/>
      <c r="C485" s="261" t="s">
        <v>496</v>
      </c>
      <c r="D485" s="187"/>
      <c r="E485" s="259"/>
      <c r="F485" s="685" t="s">
        <v>495</v>
      </c>
      <c r="G485" s="659"/>
      <c r="H485" s="257" t="e">
        <f>360/((H468+H469)/H475)</f>
        <v>#DIV/0!</v>
      </c>
      <c r="I485" s="258" t="e">
        <f>360/((I468+I467)/I475)*0.75</f>
        <v>#DIV/0!</v>
      </c>
      <c r="J485" s="258" t="e">
        <f>360/((J468+J467)/J475)*0.5</f>
        <v>#DIV/0!</v>
      </c>
      <c r="K485" s="258" t="e">
        <f>360/((K468+K467)/K475)*0.25</f>
        <v>#DIV/0!</v>
      </c>
      <c r="L485" s="257" t="e">
        <f>360/((L468+L467)/L475)</f>
        <v>#DIV/0!</v>
      </c>
      <c r="M485" s="258" t="e">
        <f>360/((M468+M467)/M475)*0.75</f>
        <v>#DIV/0!</v>
      </c>
      <c r="N485" s="258" t="e">
        <f>360/((N468+N467)/N475)*0.5</f>
        <v>#DIV/0!</v>
      </c>
      <c r="O485" s="419" t="e">
        <f>360/((O468+O467)/O475)*0.25</f>
        <v>#DIV/0!</v>
      </c>
      <c r="P485" s="421" t="e">
        <f>360/((P468+P467)/P475)</f>
        <v>#DIV/0!</v>
      </c>
      <c r="Q485" s="260" t="e">
        <f>360/((Q468+Q467)/Q475)</f>
        <v>#DIV/0!</v>
      </c>
      <c r="R485" s="260" t="e">
        <f>360/((R468+R467)/R475)</f>
        <v>#DIV/0!</v>
      </c>
      <c r="S485" s="257" t="e">
        <f>360/((S468+S467)/S475)</f>
        <v>#DIV/0!</v>
      </c>
    </row>
    <row r="486" spans="1:21" ht="24.95" customHeight="1" x14ac:dyDescent="0.25">
      <c r="A486" s="1"/>
      <c r="B486" s="1"/>
      <c r="C486" s="256" t="s">
        <v>494</v>
      </c>
      <c r="D486" s="187"/>
      <c r="E486" s="255"/>
      <c r="F486" s="685" t="s">
        <v>493</v>
      </c>
      <c r="G486" s="659"/>
      <c r="H486" s="257" t="e">
        <f t="shared" ref="H486:S486" si="4">(H473+H474+H472)/(H475+H476)</f>
        <v>#DIV/0!</v>
      </c>
      <c r="I486" s="258" t="e">
        <f t="shared" si="4"/>
        <v>#DIV/0!</v>
      </c>
      <c r="J486" s="258" t="e">
        <f t="shared" si="4"/>
        <v>#DIV/0!</v>
      </c>
      <c r="K486" s="258" t="e">
        <f t="shared" si="4"/>
        <v>#DIV/0!</v>
      </c>
      <c r="L486" s="257" t="e">
        <f t="shared" si="4"/>
        <v>#DIV/0!</v>
      </c>
      <c r="M486" s="258" t="e">
        <f t="shared" si="4"/>
        <v>#DIV/0!</v>
      </c>
      <c r="N486" s="258" t="e">
        <f t="shared" si="4"/>
        <v>#DIV/0!</v>
      </c>
      <c r="O486" s="419" t="e">
        <f t="shared" si="4"/>
        <v>#DIV/0!</v>
      </c>
      <c r="P486" s="420" t="e">
        <f t="shared" si="4"/>
        <v>#DIV/0!</v>
      </c>
      <c r="Q486" s="257" t="e">
        <f t="shared" si="4"/>
        <v>#DIV/0!</v>
      </c>
      <c r="R486" s="257" t="e">
        <f t="shared" si="4"/>
        <v>#DIV/0!</v>
      </c>
      <c r="S486" s="257" t="e">
        <f t="shared" si="4"/>
        <v>#DIV/0!</v>
      </c>
    </row>
    <row r="487" spans="1:21" ht="24.95" customHeight="1" x14ac:dyDescent="0.25">
      <c r="A487" s="1"/>
      <c r="B487" s="1"/>
      <c r="C487" s="256" t="s">
        <v>492</v>
      </c>
      <c r="D487" s="187"/>
      <c r="E487" s="259"/>
      <c r="F487" s="685" t="s">
        <v>491</v>
      </c>
      <c r="G487" s="659"/>
      <c r="H487" s="257" t="e">
        <f t="shared" ref="H487:S487" si="5">(H479-H478)/H478</f>
        <v>#DIV/0!</v>
      </c>
      <c r="I487" s="258" t="e">
        <f t="shared" si="5"/>
        <v>#DIV/0!</v>
      </c>
      <c r="J487" s="258" t="e">
        <f t="shared" si="5"/>
        <v>#DIV/0!</v>
      </c>
      <c r="K487" s="258" t="e">
        <f t="shared" si="5"/>
        <v>#DIV/0!</v>
      </c>
      <c r="L487" s="257" t="e">
        <f t="shared" si="5"/>
        <v>#DIV/0!</v>
      </c>
      <c r="M487" s="258" t="e">
        <f t="shared" si="5"/>
        <v>#DIV/0!</v>
      </c>
      <c r="N487" s="258" t="e">
        <f t="shared" si="5"/>
        <v>#DIV/0!</v>
      </c>
      <c r="O487" s="419" t="e">
        <f t="shared" si="5"/>
        <v>#DIV/0!</v>
      </c>
      <c r="P487" s="420" t="e">
        <f t="shared" si="5"/>
        <v>#DIV/0!</v>
      </c>
      <c r="Q487" s="257" t="e">
        <f t="shared" si="5"/>
        <v>#DIV/0!</v>
      </c>
      <c r="R487" s="257" t="e">
        <f t="shared" si="5"/>
        <v>#DIV/0!</v>
      </c>
      <c r="S487" s="257" t="e">
        <f t="shared" si="5"/>
        <v>#DIV/0!</v>
      </c>
    </row>
    <row r="488" spans="1:21" ht="24.95" customHeight="1" x14ac:dyDescent="0.25">
      <c r="A488" s="1"/>
      <c r="B488" s="1"/>
      <c r="C488" s="256" t="s">
        <v>490</v>
      </c>
      <c r="D488" s="187"/>
      <c r="E488" s="255"/>
      <c r="F488" s="692" t="s">
        <v>489</v>
      </c>
      <c r="G488" s="659"/>
      <c r="H488" s="253"/>
      <c r="I488" s="254"/>
      <c r="J488" s="254"/>
      <c r="K488" s="254"/>
      <c r="L488" s="253"/>
      <c r="M488" s="254"/>
      <c r="N488" s="254"/>
      <c r="O488" s="414"/>
      <c r="P488" s="416"/>
      <c r="Q488" s="253"/>
      <c r="R488" s="253"/>
      <c r="S488" s="253">
        <v>40000</v>
      </c>
    </row>
    <row r="489" spans="1:21" ht="24.95" customHeight="1" x14ac:dyDescent="0.25">
      <c r="A489" s="1"/>
      <c r="B489" s="1"/>
      <c r="C489" s="244" t="s">
        <v>488</v>
      </c>
      <c r="D489" s="187"/>
      <c r="E489" s="252"/>
      <c r="F489" s="685" t="s">
        <v>487</v>
      </c>
      <c r="G489" s="659"/>
      <c r="H489" s="250" t="e">
        <f t="shared" ref="H489:S489" si="6">H488/(H476+H477)</f>
        <v>#DIV/0!</v>
      </c>
      <c r="I489" s="251" t="e">
        <f t="shared" si="6"/>
        <v>#DIV/0!</v>
      </c>
      <c r="J489" s="251" t="e">
        <f t="shared" si="6"/>
        <v>#DIV/0!</v>
      </c>
      <c r="K489" s="251" t="e">
        <f t="shared" si="6"/>
        <v>#DIV/0!</v>
      </c>
      <c r="L489" s="250" t="e">
        <f t="shared" si="6"/>
        <v>#DIV/0!</v>
      </c>
      <c r="M489" s="251" t="e">
        <f t="shared" si="6"/>
        <v>#DIV/0!</v>
      </c>
      <c r="N489" s="251" t="e">
        <f t="shared" si="6"/>
        <v>#DIV/0!</v>
      </c>
      <c r="O489" s="422" t="e">
        <f t="shared" si="6"/>
        <v>#DIV/0!</v>
      </c>
      <c r="P489" s="423" t="e">
        <f t="shared" si="6"/>
        <v>#DIV/0!</v>
      </c>
      <c r="Q489" s="250" t="e">
        <f t="shared" si="6"/>
        <v>#DIV/0!</v>
      </c>
      <c r="R489" s="250" t="e">
        <f t="shared" si="6"/>
        <v>#DIV/0!</v>
      </c>
      <c r="S489" s="592" t="e">
        <f t="shared" si="6"/>
        <v>#DIV/0!</v>
      </c>
      <c r="T489" s="568"/>
      <c r="U489" s="590"/>
    </row>
    <row r="490" spans="1:21" x14ac:dyDescent="0.25">
      <c r="A490" s="1"/>
      <c r="B490" s="1"/>
      <c r="C490" s="249"/>
      <c r="D490" s="248"/>
      <c r="E490" s="246"/>
      <c r="F490" s="248"/>
      <c r="G490" s="249"/>
      <c r="H490" s="248"/>
      <c r="I490" s="246"/>
      <c r="J490" s="247"/>
      <c r="K490" s="246"/>
      <c r="L490" s="246"/>
      <c r="M490" s="246"/>
      <c r="N490" s="246"/>
      <c r="O490" s="424"/>
      <c r="P490" s="424"/>
      <c r="Q490" s="246"/>
      <c r="R490" s="246"/>
      <c r="S490" s="246"/>
      <c r="T490" s="187"/>
      <c r="U490" s="187"/>
    </row>
    <row r="491" spans="1:21" x14ac:dyDescent="0.25">
      <c r="A491" s="1"/>
      <c r="B491" s="1"/>
      <c r="C491" s="684" t="s">
        <v>486</v>
      </c>
      <c r="D491" s="672"/>
      <c r="E491" s="672"/>
      <c r="F491" s="672"/>
      <c r="G491" s="672"/>
      <c r="H491" s="672"/>
      <c r="I491" s="672"/>
      <c r="J491" s="672"/>
      <c r="K491" s="672"/>
      <c r="L491" s="672"/>
      <c r="M491" s="672"/>
      <c r="N491" s="672"/>
      <c r="O491" s="672"/>
      <c r="P491" s="672"/>
      <c r="Q491" s="672"/>
      <c r="R491" s="672"/>
      <c r="S491" s="673"/>
      <c r="T491" s="589"/>
      <c r="U491" s="589"/>
    </row>
    <row r="492" spans="1:21" x14ac:dyDescent="0.25">
      <c r="A492" s="1"/>
      <c r="B492" s="1"/>
      <c r="C492" s="674"/>
      <c r="D492" s="675"/>
      <c r="E492" s="675"/>
      <c r="F492" s="675"/>
      <c r="G492" s="675"/>
      <c r="H492" s="675"/>
      <c r="I492" s="675"/>
      <c r="J492" s="675"/>
      <c r="K492" s="675"/>
      <c r="L492" s="675"/>
      <c r="M492" s="675"/>
      <c r="N492" s="675"/>
      <c r="O492" s="675"/>
      <c r="P492" s="675"/>
      <c r="Q492" s="675"/>
      <c r="R492" s="675"/>
      <c r="S492" s="676"/>
      <c r="T492" s="589"/>
      <c r="U492" s="589"/>
    </row>
    <row r="493" spans="1:21" x14ac:dyDescent="0.25">
      <c r="A493" s="1"/>
      <c r="B493" s="1"/>
      <c r="C493" s="674"/>
      <c r="D493" s="675"/>
      <c r="E493" s="675"/>
      <c r="F493" s="675"/>
      <c r="G493" s="675"/>
      <c r="H493" s="675"/>
      <c r="I493" s="675"/>
      <c r="J493" s="675"/>
      <c r="K493" s="675"/>
      <c r="L493" s="675"/>
      <c r="M493" s="675"/>
      <c r="N493" s="675"/>
      <c r="O493" s="675"/>
      <c r="P493" s="675"/>
      <c r="Q493" s="675"/>
      <c r="R493" s="675"/>
      <c r="S493" s="676"/>
      <c r="T493" s="589"/>
      <c r="U493" s="589"/>
    </row>
    <row r="494" spans="1:21" x14ac:dyDescent="0.25">
      <c r="A494" s="1"/>
      <c r="B494" s="1"/>
      <c r="C494" s="674"/>
      <c r="D494" s="675"/>
      <c r="E494" s="675"/>
      <c r="F494" s="675"/>
      <c r="G494" s="675"/>
      <c r="H494" s="675"/>
      <c r="I494" s="675"/>
      <c r="J494" s="675"/>
      <c r="K494" s="675"/>
      <c r="L494" s="675"/>
      <c r="M494" s="675"/>
      <c r="N494" s="675"/>
      <c r="O494" s="675"/>
      <c r="P494" s="675"/>
      <c r="Q494" s="675"/>
      <c r="R494" s="675"/>
      <c r="S494" s="676"/>
      <c r="T494" s="589"/>
      <c r="U494" s="589"/>
    </row>
    <row r="495" spans="1:21" x14ac:dyDescent="0.25">
      <c r="A495" s="1"/>
      <c r="B495" s="1"/>
      <c r="C495" s="674"/>
      <c r="D495" s="675"/>
      <c r="E495" s="675"/>
      <c r="F495" s="675"/>
      <c r="G495" s="675"/>
      <c r="H495" s="675"/>
      <c r="I495" s="675"/>
      <c r="J495" s="675"/>
      <c r="K495" s="675"/>
      <c r="L495" s="675"/>
      <c r="M495" s="675"/>
      <c r="N495" s="675"/>
      <c r="O495" s="675"/>
      <c r="P495" s="675"/>
      <c r="Q495" s="675"/>
      <c r="R495" s="675"/>
      <c r="S495" s="676"/>
      <c r="T495" s="589"/>
      <c r="U495" s="589"/>
    </row>
    <row r="496" spans="1:21" x14ac:dyDescent="0.25">
      <c r="A496" s="1"/>
      <c r="B496" s="1"/>
      <c r="C496" s="677"/>
      <c r="D496" s="641"/>
      <c r="E496" s="641"/>
      <c r="F496" s="641"/>
      <c r="G496" s="641"/>
      <c r="H496" s="641"/>
      <c r="I496" s="641"/>
      <c r="J496" s="641"/>
      <c r="K496" s="641"/>
      <c r="L496" s="641"/>
      <c r="M496" s="641"/>
      <c r="N496" s="641"/>
      <c r="O496" s="641"/>
      <c r="P496" s="641"/>
      <c r="Q496" s="641"/>
      <c r="R496" s="641"/>
      <c r="S496" s="642"/>
      <c r="T496" s="589"/>
      <c r="U496" s="589"/>
    </row>
    <row r="497" spans="1:21" x14ac:dyDescent="0.25">
      <c r="A497" s="1"/>
      <c r="B497" s="1"/>
      <c r="N497" s="279"/>
      <c r="O497" s="172"/>
      <c r="P497" s="172"/>
      <c r="Q497" s="279"/>
      <c r="R497" s="279"/>
      <c r="S497" s="279"/>
      <c r="T497" s="279"/>
      <c r="U497" s="279"/>
    </row>
    <row r="498" spans="1:21" x14ac:dyDescent="0.25">
      <c r="A498" s="1"/>
      <c r="B498" s="1"/>
      <c r="C498" s="16"/>
      <c r="D498" s="1"/>
      <c r="E498" s="1"/>
      <c r="F498" s="1"/>
      <c r="G498" s="1"/>
      <c r="H498" s="1"/>
      <c r="I498" s="1"/>
      <c r="J498" s="2"/>
      <c r="K498" s="6"/>
      <c r="L498" s="6"/>
      <c r="M498" s="6"/>
    </row>
    <row r="499" spans="1:21" x14ac:dyDescent="0.25">
      <c r="A499" s="290"/>
      <c r="B499" s="290"/>
      <c r="C499" s="613" t="s">
        <v>706</v>
      </c>
      <c r="D499" s="613"/>
      <c r="E499" s="613"/>
      <c r="F499" s="613"/>
      <c r="G499" s="613"/>
      <c r="H499" s="613"/>
      <c r="I499" s="613"/>
      <c r="J499" s="613"/>
      <c r="K499" s="613"/>
      <c r="L499" s="613"/>
      <c r="M499" s="613"/>
      <c r="N499" s="696"/>
      <c r="O499" s="696"/>
      <c r="P499" s="696"/>
    </row>
    <row r="500" spans="1:21" x14ac:dyDescent="0.25">
      <c r="A500" s="290"/>
      <c r="B500" s="290"/>
      <c r="C500" s="613"/>
      <c r="D500" s="613"/>
      <c r="E500" s="613"/>
      <c r="F500" s="613"/>
      <c r="G500" s="613"/>
      <c r="H500" s="613"/>
      <c r="I500" s="613"/>
      <c r="J500" s="613"/>
      <c r="K500" s="613"/>
      <c r="L500" s="613"/>
      <c r="M500" s="613"/>
      <c r="N500" s="696"/>
      <c r="O500" s="696"/>
      <c r="P500" s="696"/>
    </row>
    <row r="501" spans="1:21" ht="5.0999999999999996" customHeight="1" x14ac:dyDescent="0.25"/>
    <row r="502" spans="1:21" x14ac:dyDescent="0.25">
      <c r="A502" s="292"/>
      <c r="B502" s="292"/>
      <c r="C502" s="292"/>
      <c r="D502" s="292"/>
      <c r="E502" s="292"/>
      <c r="F502" s="292"/>
      <c r="G502" s="292"/>
      <c r="H502" s="292"/>
      <c r="I502" s="292"/>
      <c r="J502" s="292"/>
      <c r="K502" s="292"/>
      <c r="L502" s="292"/>
      <c r="M502" s="292"/>
      <c r="N502" s="292"/>
      <c r="O502" s="289"/>
      <c r="P502" s="289"/>
    </row>
    <row r="504" spans="1:21" x14ac:dyDescent="0.25">
      <c r="C504" s="105"/>
      <c r="D504" s="106"/>
      <c r="E504" s="682" t="s">
        <v>51</v>
      </c>
      <c r="F504" s="683"/>
      <c r="G504" s="682" t="s">
        <v>52</v>
      </c>
      <c r="H504" s="683"/>
      <c r="I504" s="682" t="s">
        <v>53</v>
      </c>
      <c r="J504" s="683"/>
      <c r="K504" s="682" t="s">
        <v>54</v>
      </c>
      <c r="L504" s="683"/>
      <c r="M504" s="682" t="s">
        <v>229</v>
      </c>
      <c r="N504" s="683"/>
      <c r="O504" s="682" t="s">
        <v>230</v>
      </c>
      <c r="P504" s="683"/>
    </row>
    <row r="505" spans="1:21" x14ac:dyDescent="0.25">
      <c r="C505" s="63" t="s">
        <v>123</v>
      </c>
      <c r="D505" s="84"/>
      <c r="E505" s="64" t="s">
        <v>55</v>
      </c>
      <c r="F505" s="64" t="s">
        <v>56</v>
      </c>
      <c r="G505" s="64" t="s">
        <v>55</v>
      </c>
      <c r="H505" s="64" t="s">
        <v>56</v>
      </c>
      <c r="I505" s="64" t="s">
        <v>55</v>
      </c>
      <c r="J505" s="64" t="s">
        <v>56</v>
      </c>
      <c r="K505" s="64" t="s">
        <v>55</v>
      </c>
      <c r="L505" s="64" t="s">
        <v>56</v>
      </c>
      <c r="M505" s="64" t="s">
        <v>55</v>
      </c>
      <c r="N505" s="64" t="s">
        <v>56</v>
      </c>
      <c r="O505" s="64" t="s">
        <v>55</v>
      </c>
      <c r="P505" s="64" t="s">
        <v>56</v>
      </c>
    </row>
    <row r="506" spans="1:21" x14ac:dyDescent="0.25">
      <c r="A506" s="440"/>
      <c r="B506" s="440"/>
      <c r="C506" s="119" t="s">
        <v>302</v>
      </c>
      <c r="D506" s="120"/>
      <c r="E506" s="121"/>
      <c r="F506" s="121"/>
      <c r="G506" s="121"/>
      <c r="H506" s="121"/>
      <c r="I506" s="121"/>
      <c r="J506" s="121"/>
      <c r="K506" s="121"/>
      <c r="L506" s="121"/>
      <c r="M506" s="121"/>
      <c r="N506" s="121"/>
      <c r="O506" s="121"/>
      <c r="P506" s="121"/>
    </row>
    <row r="507" spans="1:21" x14ac:dyDescent="0.25">
      <c r="A507" s="440"/>
      <c r="B507" s="440"/>
      <c r="C507" s="119" t="s">
        <v>338</v>
      </c>
      <c r="D507" s="120"/>
      <c r="E507" s="121"/>
      <c r="F507" s="121"/>
      <c r="G507" s="121"/>
      <c r="H507" s="121"/>
      <c r="I507" s="121"/>
      <c r="J507" s="121"/>
      <c r="K507" s="121"/>
      <c r="L507" s="121"/>
      <c r="M507" s="121"/>
      <c r="N507" s="121"/>
      <c r="O507" s="121"/>
      <c r="P507" s="121"/>
    </row>
    <row r="508" spans="1:21" ht="24" x14ac:dyDescent="0.25">
      <c r="A508" s="440"/>
      <c r="B508" s="440"/>
      <c r="C508" s="122" t="s">
        <v>296</v>
      </c>
      <c r="D508" s="386"/>
      <c r="E508" s="123"/>
      <c r="F508" s="123"/>
      <c r="G508" s="123"/>
      <c r="H508" s="123"/>
      <c r="I508" s="123"/>
      <c r="J508" s="123"/>
      <c r="K508" s="123"/>
      <c r="L508" s="123"/>
      <c r="M508" s="123"/>
      <c r="N508" s="123"/>
      <c r="O508" s="123"/>
      <c r="P508" s="123"/>
    </row>
    <row r="509" spans="1:21" x14ac:dyDescent="0.25">
      <c r="A509" s="440"/>
      <c r="B509" s="440"/>
      <c r="C509" s="119" t="s">
        <v>339</v>
      </c>
      <c r="D509" s="120"/>
      <c r="E509" s="121"/>
      <c r="F509" s="121"/>
      <c r="G509" s="121"/>
      <c r="H509" s="121"/>
      <c r="I509" s="121"/>
      <c r="J509" s="121"/>
      <c r="K509" s="121"/>
      <c r="L509" s="121"/>
      <c r="M509" s="121"/>
      <c r="N509" s="121"/>
      <c r="O509" s="121"/>
      <c r="P509" s="121"/>
    </row>
    <row r="510" spans="1:21" ht="24" x14ac:dyDescent="0.25">
      <c r="A510" s="440"/>
      <c r="B510" s="440"/>
      <c r="C510" s="122" t="s">
        <v>296</v>
      </c>
      <c r="D510" s="386"/>
      <c r="E510" s="123"/>
      <c r="F510" s="123"/>
      <c r="G510" s="123"/>
      <c r="H510" s="123"/>
      <c r="I510" s="123"/>
      <c r="J510" s="123"/>
      <c r="K510" s="123"/>
      <c r="L510" s="123"/>
      <c r="M510" s="123"/>
      <c r="N510" s="123"/>
      <c r="O510" s="123"/>
      <c r="P510" s="123"/>
    </row>
    <row r="511" spans="1:21" x14ac:dyDescent="0.25">
      <c r="A511" s="438"/>
      <c r="B511" s="438"/>
      <c r="C511" s="119" t="s">
        <v>226</v>
      </c>
      <c r="D511" s="120"/>
      <c r="E511" s="120"/>
      <c r="F511" s="120"/>
      <c r="G511" s="120"/>
      <c r="H511" s="120"/>
      <c r="I511" s="120"/>
      <c r="J511" s="120"/>
      <c r="K511" s="120"/>
      <c r="L511" s="120"/>
      <c r="M511" s="120"/>
      <c r="N511" s="120"/>
      <c r="O511" s="120"/>
      <c r="P511" s="120"/>
    </row>
    <row r="512" spans="1:21" ht="24" x14ac:dyDescent="0.25">
      <c r="A512" s="438"/>
      <c r="B512" s="438"/>
      <c r="C512" s="122" t="s">
        <v>296</v>
      </c>
      <c r="D512" s="386"/>
      <c r="E512" s="386"/>
      <c r="F512" s="386"/>
      <c r="G512" s="386"/>
      <c r="H512" s="386"/>
      <c r="I512" s="386"/>
      <c r="J512" s="386"/>
      <c r="K512" s="386"/>
      <c r="L512" s="386"/>
      <c r="M512" s="386"/>
      <c r="N512" s="386"/>
      <c r="O512" s="386"/>
      <c r="P512" s="386"/>
    </row>
    <row r="513" spans="1:16" x14ac:dyDescent="0.25">
      <c r="A513" s="438"/>
      <c r="B513" s="438"/>
      <c r="C513" s="124" t="s">
        <v>336</v>
      </c>
      <c r="D513" s="120"/>
      <c r="E513" s="120"/>
      <c r="F513" s="120"/>
      <c r="G513" s="120"/>
      <c r="H513" s="120"/>
      <c r="I513" s="120"/>
      <c r="J513" s="120"/>
      <c r="K513" s="120"/>
      <c r="L513" s="120"/>
      <c r="M513" s="120"/>
      <c r="N513" s="120"/>
      <c r="O513" s="120"/>
      <c r="P513" s="120"/>
    </row>
    <row r="514" spans="1:16" x14ac:dyDescent="0.25">
      <c r="A514" s="438"/>
      <c r="B514" s="438"/>
      <c r="C514" s="124" t="s">
        <v>59</v>
      </c>
      <c r="D514" s="120"/>
      <c r="E514" s="120"/>
      <c r="F514" s="120"/>
      <c r="G514" s="120"/>
      <c r="H514" s="120"/>
      <c r="I514" s="120"/>
      <c r="J514" s="120"/>
      <c r="K514" s="120"/>
      <c r="L514" s="120"/>
      <c r="M514" s="120"/>
      <c r="N514" s="120"/>
      <c r="O514" s="120"/>
      <c r="P514" s="120"/>
    </row>
    <row r="515" spans="1:16" x14ac:dyDescent="0.25">
      <c r="A515" s="438"/>
      <c r="B515" s="438"/>
      <c r="C515" s="125" t="s">
        <v>299</v>
      </c>
      <c r="D515" s="126"/>
      <c r="E515" s="126"/>
      <c r="F515" s="126"/>
      <c r="G515" s="126"/>
      <c r="H515" s="126"/>
      <c r="I515" s="126"/>
      <c r="J515" s="126"/>
      <c r="K515" s="126"/>
      <c r="L515" s="126"/>
      <c r="M515" s="126"/>
      <c r="N515" s="126"/>
      <c r="O515" s="126"/>
      <c r="P515" s="126"/>
    </row>
    <row r="516" spans="1:16" x14ac:dyDescent="0.25">
      <c r="A516" s="438"/>
      <c r="B516" s="438"/>
      <c r="C516" s="127" t="s">
        <v>337</v>
      </c>
      <c r="D516" s="120"/>
      <c r="E516" s="120"/>
      <c r="F516" s="120"/>
      <c r="G516" s="120"/>
      <c r="H516" s="120"/>
      <c r="I516" s="120"/>
      <c r="J516" s="120"/>
      <c r="K516" s="120"/>
      <c r="L516" s="120"/>
      <c r="M516" s="120"/>
      <c r="N516" s="120"/>
      <c r="O516" s="120"/>
      <c r="P516" s="120"/>
    </row>
    <row r="517" spans="1:16" x14ac:dyDescent="0.25">
      <c r="A517" s="438"/>
      <c r="B517" s="438"/>
      <c r="C517" s="127" t="s">
        <v>60</v>
      </c>
      <c r="D517" s="120"/>
      <c r="E517" s="120"/>
      <c r="F517" s="120"/>
      <c r="G517" s="120"/>
      <c r="H517" s="120"/>
      <c r="I517" s="120"/>
      <c r="J517" s="120"/>
      <c r="K517" s="120"/>
      <c r="L517" s="120"/>
      <c r="M517" s="120"/>
      <c r="N517" s="120"/>
      <c r="O517" s="120"/>
      <c r="P517" s="120"/>
    </row>
    <row r="518" spans="1:16" x14ac:dyDescent="0.25">
      <c r="A518" s="438"/>
      <c r="B518" s="438"/>
      <c r="C518" s="122" t="s">
        <v>61</v>
      </c>
      <c r="D518" s="386"/>
      <c r="E518" s="386"/>
      <c r="F518" s="386"/>
      <c r="G518" s="386"/>
      <c r="H518" s="386"/>
      <c r="I518" s="386"/>
      <c r="J518" s="386"/>
      <c r="K518" s="386"/>
      <c r="L518" s="386"/>
      <c r="M518" s="386"/>
      <c r="N518" s="386"/>
      <c r="O518" s="386"/>
      <c r="P518" s="386"/>
    </row>
    <row r="519" spans="1:16" x14ac:dyDescent="0.25">
      <c r="A519" s="438"/>
      <c r="B519" s="438"/>
      <c r="C519" s="127" t="s">
        <v>62</v>
      </c>
      <c r="D519" s="120"/>
      <c r="E519" s="120"/>
      <c r="F519" s="120"/>
      <c r="G519" s="120"/>
      <c r="H519" s="120"/>
      <c r="I519" s="120"/>
      <c r="J519" s="120"/>
      <c r="K519" s="120"/>
      <c r="L519" s="120"/>
      <c r="M519" s="120"/>
      <c r="N519" s="120"/>
      <c r="O519" s="120"/>
      <c r="P519" s="120"/>
    </row>
    <row r="520" spans="1:16" x14ac:dyDescent="0.25">
      <c r="A520" s="438"/>
      <c r="B520" s="438"/>
      <c r="C520" s="122" t="s">
        <v>63</v>
      </c>
      <c r="D520" s="386"/>
      <c r="E520" s="386"/>
      <c r="F520" s="386"/>
      <c r="G520" s="386"/>
      <c r="H520" s="386"/>
      <c r="I520" s="386"/>
      <c r="J520" s="386"/>
      <c r="K520" s="386"/>
      <c r="L520" s="386"/>
      <c r="M520" s="386"/>
      <c r="N520" s="386"/>
      <c r="O520" s="386"/>
      <c r="P520" s="386"/>
    </row>
    <row r="521" spans="1:16" x14ac:dyDescent="0.25">
      <c r="A521" s="438"/>
      <c r="B521" s="438"/>
      <c r="C521" s="127" t="s">
        <v>64</v>
      </c>
      <c r="D521" s="120"/>
      <c r="E521" s="120"/>
      <c r="F521" s="120"/>
      <c r="G521" s="120"/>
      <c r="H521" s="120"/>
      <c r="I521" s="120"/>
      <c r="J521" s="120"/>
      <c r="K521" s="120"/>
      <c r="L521" s="120"/>
      <c r="M521" s="120"/>
      <c r="N521" s="120"/>
      <c r="O521" s="120"/>
      <c r="P521" s="120"/>
    </row>
    <row r="522" spans="1:16" x14ac:dyDescent="0.25">
      <c r="A522" s="438"/>
      <c r="B522" s="438"/>
      <c r="C522" s="122" t="s">
        <v>65</v>
      </c>
      <c r="D522" s="386"/>
      <c r="E522" s="386"/>
      <c r="F522" s="386"/>
      <c r="G522" s="386"/>
      <c r="H522" s="386"/>
      <c r="I522" s="386"/>
      <c r="J522" s="386"/>
      <c r="K522" s="386"/>
      <c r="L522" s="386"/>
      <c r="M522" s="386"/>
      <c r="N522" s="386"/>
      <c r="O522" s="386"/>
      <c r="P522" s="386"/>
    </row>
    <row r="523" spans="1:16" x14ac:dyDescent="0.25">
      <c r="A523" s="438"/>
      <c r="B523" s="438"/>
      <c r="C523" s="127" t="s">
        <v>66</v>
      </c>
      <c r="D523" s="120"/>
      <c r="E523" s="120"/>
      <c r="F523" s="120"/>
      <c r="G523" s="120"/>
      <c r="H523" s="120"/>
      <c r="I523" s="120"/>
      <c r="J523" s="120"/>
      <c r="K523" s="120"/>
      <c r="L523" s="120"/>
      <c r="M523" s="120"/>
      <c r="N523" s="120"/>
      <c r="O523" s="120"/>
      <c r="P523" s="120"/>
    </row>
    <row r="524" spans="1:16" x14ac:dyDescent="0.25">
      <c r="A524" s="438"/>
      <c r="B524" s="438"/>
      <c r="C524" s="122" t="s">
        <v>301</v>
      </c>
      <c r="D524" s="386"/>
      <c r="E524" s="386"/>
      <c r="F524" s="386"/>
      <c r="G524" s="386"/>
      <c r="H524" s="386"/>
      <c r="I524" s="386"/>
      <c r="J524" s="386"/>
      <c r="K524" s="386"/>
      <c r="L524" s="386"/>
      <c r="M524" s="386"/>
      <c r="N524" s="386"/>
      <c r="O524" s="386"/>
      <c r="P524" s="386"/>
    </row>
    <row r="525" spans="1:16" x14ac:dyDescent="0.25">
      <c r="A525" s="438"/>
      <c r="B525" s="438"/>
      <c r="C525" s="127" t="s">
        <v>67</v>
      </c>
      <c r="D525" s="120"/>
      <c r="E525" s="120"/>
      <c r="F525" s="120"/>
      <c r="G525" s="120"/>
      <c r="H525" s="120"/>
      <c r="I525" s="120"/>
      <c r="J525" s="120"/>
      <c r="K525" s="120"/>
      <c r="L525" s="120"/>
      <c r="M525" s="120"/>
      <c r="N525" s="120"/>
      <c r="O525" s="120"/>
      <c r="P525" s="120"/>
    </row>
    <row r="526" spans="1:16" x14ac:dyDescent="0.25">
      <c r="A526" s="438"/>
      <c r="B526" s="438"/>
      <c r="C526" s="127" t="s">
        <v>227</v>
      </c>
      <c r="D526" s="120"/>
      <c r="E526" s="120"/>
      <c r="F526" s="120"/>
      <c r="G526" s="120"/>
      <c r="H526" s="120"/>
      <c r="I526" s="120"/>
      <c r="J526" s="120"/>
      <c r="K526" s="120"/>
      <c r="L526" s="120"/>
      <c r="M526" s="120"/>
      <c r="N526" s="120"/>
      <c r="O526" s="120"/>
      <c r="P526" s="120"/>
    </row>
    <row r="527" spans="1:16" x14ac:dyDescent="0.25">
      <c r="A527" s="438"/>
      <c r="B527" s="439"/>
      <c r="C527" s="128" t="s">
        <v>297</v>
      </c>
      <c r="D527" s="386"/>
      <c r="E527" s="386"/>
      <c r="F527" s="386"/>
      <c r="G527" s="386"/>
      <c r="H527" s="386"/>
      <c r="I527" s="386"/>
      <c r="J527" s="386"/>
      <c r="K527" s="386"/>
      <c r="L527" s="386"/>
      <c r="M527" s="386"/>
      <c r="N527" s="386"/>
      <c r="O527" s="386"/>
      <c r="P527" s="386"/>
    </row>
    <row r="528" spans="1:16" x14ac:dyDescent="0.25">
      <c r="A528" s="438"/>
      <c r="B528" s="438"/>
      <c r="C528" s="127" t="s">
        <v>228</v>
      </c>
      <c r="D528" s="120"/>
      <c r="E528" s="120"/>
      <c r="F528" s="120"/>
      <c r="G528" s="120"/>
      <c r="H528" s="120"/>
      <c r="I528" s="120"/>
      <c r="J528" s="120"/>
      <c r="K528" s="120"/>
      <c r="L528" s="120"/>
      <c r="M528" s="120"/>
      <c r="N528" s="120"/>
      <c r="O528" s="120"/>
      <c r="P528" s="120"/>
    </row>
    <row r="529" spans="1:16" x14ac:dyDescent="0.25">
      <c r="A529" s="438"/>
      <c r="B529" s="438"/>
      <c r="C529" s="128" t="s">
        <v>298</v>
      </c>
      <c r="D529" s="386"/>
      <c r="E529" s="386"/>
      <c r="F529" s="386"/>
      <c r="G529" s="386"/>
      <c r="H529" s="386"/>
      <c r="I529" s="386"/>
      <c r="J529" s="386"/>
      <c r="K529" s="386"/>
      <c r="L529" s="386"/>
      <c r="M529" s="386"/>
      <c r="N529" s="386"/>
      <c r="O529" s="386"/>
      <c r="P529" s="386"/>
    </row>
    <row r="530" spans="1:16" x14ac:dyDescent="0.25">
      <c r="A530" s="438"/>
      <c r="B530" s="438"/>
      <c r="C530" s="127" t="s">
        <v>68</v>
      </c>
      <c r="D530" s="120"/>
      <c r="E530" s="120"/>
      <c r="F530" s="120"/>
      <c r="G530" s="129"/>
      <c r="H530" s="120"/>
      <c r="I530" s="120"/>
      <c r="J530" s="120"/>
      <c r="K530" s="120"/>
      <c r="L530" s="120"/>
      <c r="M530" s="120"/>
      <c r="N530" s="120"/>
      <c r="O530" s="120"/>
      <c r="P530" s="120"/>
    </row>
    <row r="531" spans="1:16" x14ac:dyDescent="0.25">
      <c r="A531" s="438"/>
      <c r="B531" s="438"/>
      <c r="C531" s="127" t="s">
        <v>69</v>
      </c>
      <c r="D531" s="120"/>
      <c r="E531" s="120"/>
      <c r="F531" s="120"/>
      <c r="G531" s="129"/>
      <c r="H531" s="120"/>
      <c r="I531" s="120"/>
      <c r="J531" s="120"/>
      <c r="K531" s="120"/>
      <c r="L531" s="120"/>
      <c r="M531" s="120"/>
      <c r="N531" s="120"/>
      <c r="O531" s="120"/>
      <c r="P531" s="120"/>
    </row>
    <row r="532" spans="1:16" x14ac:dyDescent="0.25">
      <c r="A532" s="438"/>
      <c r="B532" s="438"/>
      <c r="C532" s="130" t="s">
        <v>300</v>
      </c>
      <c r="D532" s="120"/>
      <c r="E532" s="120"/>
      <c r="F532" s="120"/>
      <c r="G532" s="129"/>
      <c r="H532" s="120"/>
      <c r="I532" s="120"/>
      <c r="J532" s="120"/>
      <c r="K532" s="120"/>
      <c r="L532" s="120"/>
      <c r="M532" s="120"/>
      <c r="N532" s="120"/>
      <c r="O532" s="120"/>
      <c r="P532" s="120"/>
    </row>
    <row r="533" spans="1:16" x14ac:dyDescent="0.25">
      <c r="A533" s="438"/>
      <c r="B533" s="438"/>
      <c r="C533" s="293"/>
      <c r="D533" s="294"/>
      <c r="E533" s="294"/>
      <c r="F533" s="294"/>
      <c r="G533" s="295"/>
      <c r="H533" s="294"/>
      <c r="I533" s="294"/>
      <c r="J533" s="294"/>
      <c r="K533" s="294"/>
      <c r="L533" s="294"/>
      <c r="M533" s="294"/>
      <c r="N533" s="294"/>
      <c r="O533" s="294"/>
      <c r="P533" s="294"/>
    </row>
    <row r="534" spans="1:16" x14ac:dyDescent="0.25">
      <c r="A534" s="290"/>
      <c r="B534" s="290"/>
      <c r="C534" s="613" t="s">
        <v>705</v>
      </c>
      <c r="D534" s="613"/>
      <c r="E534" s="613"/>
      <c r="F534" s="613"/>
      <c r="G534" s="613"/>
      <c r="H534" s="613"/>
      <c r="I534" s="613"/>
      <c r="J534" s="613"/>
      <c r="K534" s="613"/>
      <c r="L534" s="613"/>
      <c r="M534" s="613"/>
      <c r="N534" s="696"/>
      <c r="O534" s="696"/>
      <c r="P534" s="696"/>
    </row>
    <row r="535" spans="1:16" x14ac:dyDescent="0.25">
      <c r="A535" s="290"/>
      <c r="B535" s="290"/>
      <c r="C535" s="613"/>
      <c r="D535" s="613"/>
      <c r="E535" s="613"/>
      <c r="F535" s="613"/>
      <c r="G535" s="613"/>
      <c r="H535" s="613"/>
      <c r="I535" s="613"/>
      <c r="J535" s="613"/>
      <c r="K535" s="613"/>
      <c r="L535" s="613"/>
      <c r="M535" s="613"/>
      <c r="N535" s="696"/>
      <c r="O535" s="696"/>
      <c r="P535" s="696"/>
    </row>
    <row r="536" spans="1:16" ht="5.0999999999999996" customHeight="1" x14ac:dyDescent="0.25"/>
    <row r="537" spans="1:16" x14ac:dyDescent="0.25">
      <c r="A537" s="292"/>
      <c r="B537" s="292"/>
      <c r="C537" s="292"/>
      <c r="D537" s="292"/>
      <c r="E537" s="292"/>
      <c r="F537" s="292"/>
      <c r="G537" s="292"/>
      <c r="H537" s="292"/>
      <c r="I537" s="292"/>
      <c r="J537" s="292"/>
      <c r="K537" s="292"/>
      <c r="L537" s="292"/>
      <c r="M537" s="292"/>
      <c r="N537" s="292"/>
      <c r="O537" s="289"/>
      <c r="P537" s="289"/>
    </row>
    <row r="539" spans="1:16" x14ac:dyDescent="0.25">
      <c r="C539" s="105"/>
      <c r="D539" s="106"/>
      <c r="E539" s="682" t="s">
        <v>51</v>
      </c>
      <c r="F539" s="683"/>
      <c r="G539" s="682" t="s">
        <v>52</v>
      </c>
      <c r="H539" s="683"/>
      <c r="I539" s="682" t="s">
        <v>53</v>
      </c>
      <c r="J539" s="683"/>
      <c r="K539" s="682" t="s">
        <v>54</v>
      </c>
      <c r="L539" s="683"/>
      <c r="M539" s="682" t="s">
        <v>229</v>
      </c>
      <c r="N539" s="683"/>
      <c r="O539" s="682" t="s">
        <v>230</v>
      </c>
      <c r="P539" s="683"/>
    </row>
    <row r="540" spans="1:16" x14ac:dyDescent="0.25">
      <c r="A540" s="438"/>
      <c r="B540" s="438"/>
      <c r="C540" s="125" t="s">
        <v>207</v>
      </c>
      <c r="D540" s="126"/>
      <c r="E540" s="64" t="s">
        <v>55</v>
      </c>
      <c r="F540" s="64" t="s">
        <v>56</v>
      </c>
      <c r="G540" s="64" t="s">
        <v>55</v>
      </c>
      <c r="H540" s="64" t="s">
        <v>56</v>
      </c>
      <c r="I540" s="64" t="s">
        <v>55</v>
      </c>
      <c r="J540" s="64" t="s">
        <v>56</v>
      </c>
      <c r="K540" s="64" t="s">
        <v>55</v>
      </c>
      <c r="L540" s="64" t="s">
        <v>56</v>
      </c>
      <c r="M540" s="64" t="s">
        <v>55</v>
      </c>
      <c r="N540" s="64" t="s">
        <v>56</v>
      </c>
      <c r="O540" s="64" t="s">
        <v>55</v>
      </c>
      <c r="P540" s="64" t="s">
        <v>56</v>
      </c>
    </row>
    <row r="541" spans="1:16" ht="24" x14ac:dyDescent="0.25">
      <c r="A541" s="440"/>
      <c r="B541" s="440"/>
      <c r="C541" s="119" t="s">
        <v>340</v>
      </c>
      <c r="D541" s="120"/>
      <c r="E541" s="120"/>
      <c r="F541" s="120"/>
      <c r="G541" s="129"/>
      <c r="H541" s="120"/>
      <c r="I541" s="120"/>
      <c r="J541" s="120"/>
      <c r="K541" s="120"/>
      <c r="L541" s="120"/>
      <c r="M541" s="120"/>
      <c r="N541" s="120"/>
      <c r="O541" s="120"/>
      <c r="P541" s="120"/>
    </row>
    <row r="542" spans="1:16" x14ac:dyDescent="0.25">
      <c r="A542" s="438"/>
      <c r="B542" s="438"/>
      <c r="C542" s="127" t="s">
        <v>295</v>
      </c>
      <c r="D542" s="131"/>
      <c r="E542" s="132"/>
      <c r="F542" s="132"/>
      <c r="G542" s="132"/>
      <c r="H542" s="132"/>
      <c r="I542" s="132"/>
      <c r="J542" s="132"/>
      <c r="K542" s="132"/>
      <c r="L542" s="132"/>
      <c r="M542" s="132"/>
      <c r="N542" s="132"/>
      <c r="O542" s="132"/>
      <c r="P542" s="132"/>
    </row>
    <row r="543" spans="1:16" ht="24" x14ac:dyDescent="0.25">
      <c r="A543" s="438"/>
      <c r="B543" s="438"/>
      <c r="C543" s="119" t="s">
        <v>208</v>
      </c>
      <c r="D543" s="131"/>
      <c r="E543" s="133"/>
      <c r="F543" s="133"/>
      <c r="G543" s="133"/>
      <c r="H543" s="133"/>
      <c r="I543" s="133"/>
      <c r="J543" s="133"/>
      <c r="K543" s="133"/>
      <c r="L543" s="133"/>
      <c r="M543" s="133"/>
      <c r="N543" s="133"/>
      <c r="O543" s="133"/>
      <c r="P543" s="133"/>
    </row>
    <row r="544" spans="1:16" x14ac:dyDescent="0.25">
      <c r="A544" s="438"/>
      <c r="B544" s="438"/>
      <c r="C544" s="134"/>
      <c r="D544" s="135"/>
      <c r="E544" s="135"/>
      <c r="F544" s="135"/>
      <c r="G544" s="135"/>
      <c r="H544" s="135"/>
      <c r="I544" s="135"/>
      <c r="J544" s="135"/>
      <c r="K544" s="135"/>
      <c r="L544" s="135"/>
      <c r="M544" s="135"/>
      <c r="N544" s="135"/>
      <c r="O544" s="135"/>
      <c r="P544" s="135"/>
    </row>
    <row r="545" spans="1:16" ht="24" x14ac:dyDescent="0.25">
      <c r="A545" s="438"/>
      <c r="B545" s="438"/>
      <c r="C545" s="119" t="s">
        <v>343</v>
      </c>
      <c r="D545" s="131"/>
      <c r="E545" s="132"/>
      <c r="F545" s="132"/>
      <c r="G545" s="132"/>
      <c r="H545" s="132"/>
      <c r="I545" s="132"/>
      <c r="J545" s="132"/>
      <c r="K545" s="132"/>
      <c r="L545" s="132"/>
      <c r="M545" s="132"/>
      <c r="N545" s="132"/>
      <c r="O545" s="132"/>
      <c r="P545" s="132"/>
    </row>
    <row r="546" spans="1:16" ht="24" x14ac:dyDescent="0.25">
      <c r="A546" s="438"/>
      <c r="B546" s="438"/>
      <c r="C546" s="119" t="s">
        <v>342</v>
      </c>
      <c r="D546" s="131"/>
      <c r="E546" s="132"/>
      <c r="F546" s="136"/>
      <c r="G546" s="132"/>
      <c r="H546" s="132"/>
      <c r="I546" s="132"/>
      <c r="J546" s="132"/>
      <c r="K546" s="132"/>
      <c r="L546" s="132"/>
      <c r="M546" s="132"/>
      <c r="N546" s="132"/>
      <c r="O546" s="132"/>
      <c r="P546" s="132"/>
    </row>
    <row r="547" spans="1:16" ht="24" x14ac:dyDescent="0.25">
      <c r="A547" s="438"/>
      <c r="B547" s="438"/>
      <c r="C547" s="119" t="s">
        <v>344</v>
      </c>
      <c r="D547" s="131"/>
      <c r="E547" s="137"/>
      <c r="F547" s="136"/>
      <c r="G547" s="137"/>
      <c r="H547" s="137"/>
      <c r="I547" s="137"/>
      <c r="J547" s="137"/>
      <c r="K547" s="137"/>
      <c r="L547" s="137"/>
      <c r="M547" s="137"/>
      <c r="N547" s="137"/>
      <c r="O547" s="137"/>
      <c r="P547" s="137"/>
    </row>
    <row r="548" spans="1:16" ht="24" x14ac:dyDescent="0.25">
      <c r="A548" s="438"/>
      <c r="B548" s="438"/>
      <c r="C548" s="119" t="s">
        <v>341</v>
      </c>
      <c r="D548" s="131"/>
      <c r="E548" s="132"/>
      <c r="F548" s="136"/>
      <c r="G548" s="132"/>
      <c r="H548" s="132"/>
      <c r="I548" s="132"/>
      <c r="J548" s="132"/>
      <c r="K548" s="132"/>
      <c r="L548" s="132"/>
      <c r="M548" s="132"/>
      <c r="N548" s="132"/>
      <c r="O548" s="132"/>
      <c r="P548" s="132"/>
    </row>
    <row r="549" spans="1:16" x14ac:dyDescent="0.25">
      <c r="A549" s="438"/>
      <c r="B549" s="438"/>
      <c r="C549" s="134"/>
      <c r="D549" s="135"/>
      <c r="E549" s="138"/>
      <c r="F549" s="384"/>
      <c r="G549" s="138"/>
      <c r="H549" s="384"/>
      <c r="I549" s="138"/>
      <c r="J549" s="384"/>
      <c r="K549" s="138"/>
      <c r="L549" s="384"/>
      <c r="M549" s="138"/>
      <c r="N549" s="384"/>
      <c r="O549" s="138"/>
      <c r="P549" s="384"/>
    </row>
    <row r="550" spans="1:16" x14ac:dyDescent="0.25">
      <c r="A550" s="438"/>
      <c r="B550" s="438"/>
      <c r="C550" s="119" t="s">
        <v>345</v>
      </c>
      <c r="D550" s="131"/>
      <c r="E550" s="132"/>
      <c r="F550" s="136"/>
      <c r="G550" s="132"/>
      <c r="H550" s="132"/>
      <c r="I550" s="132"/>
      <c r="J550" s="132"/>
      <c r="K550" s="132"/>
      <c r="L550" s="132"/>
      <c r="M550" s="132"/>
      <c r="N550" s="132"/>
      <c r="O550" s="132"/>
      <c r="P550" s="132"/>
    </row>
    <row r="551" spans="1:16" x14ac:dyDescent="0.25">
      <c r="A551" s="438"/>
      <c r="B551" s="438"/>
      <c r="C551" s="119" t="s">
        <v>346</v>
      </c>
      <c r="D551" s="131"/>
      <c r="E551" s="132"/>
      <c r="F551" s="136"/>
      <c r="G551" s="132"/>
      <c r="H551" s="132"/>
      <c r="I551" s="132"/>
      <c r="J551" s="132"/>
      <c r="K551" s="132"/>
      <c r="L551" s="132"/>
      <c r="M551" s="132"/>
      <c r="N551" s="132"/>
      <c r="O551" s="132"/>
      <c r="P551" s="132"/>
    </row>
    <row r="552" spans="1:16" x14ac:dyDescent="0.25">
      <c r="A552" s="438"/>
      <c r="B552" s="438"/>
      <c r="C552" s="119" t="s">
        <v>347</v>
      </c>
      <c r="D552" s="131"/>
      <c r="E552" s="132"/>
      <c r="F552" s="136"/>
      <c r="G552" s="132"/>
      <c r="H552" s="132"/>
      <c r="I552" s="132"/>
      <c r="J552" s="132"/>
      <c r="K552" s="132"/>
      <c r="L552" s="132"/>
      <c r="M552" s="132"/>
      <c r="N552" s="132"/>
      <c r="O552" s="132"/>
      <c r="P552" s="132"/>
    </row>
    <row r="553" spans="1:16" x14ac:dyDescent="0.25">
      <c r="A553" s="438"/>
      <c r="B553" s="438"/>
      <c r="C553" s="119" t="s">
        <v>348</v>
      </c>
      <c r="D553" s="131"/>
      <c r="E553" s="132"/>
      <c r="F553" s="136"/>
      <c r="G553" s="132"/>
      <c r="H553" s="132"/>
      <c r="I553" s="132"/>
      <c r="J553" s="132"/>
      <c r="K553" s="132"/>
      <c r="L553" s="132"/>
      <c r="M553" s="132"/>
      <c r="N553" s="132"/>
      <c r="O553" s="132"/>
      <c r="P553" s="132"/>
    </row>
    <row r="554" spans="1:16" x14ac:dyDescent="0.25">
      <c r="A554" s="438"/>
      <c r="B554" s="438"/>
      <c r="C554" s="119" t="s">
        <v>349</v>
      </c>
      <c r="D554" s="131"/>
      <c r="E554" s="132"/>
      <c r="F554" s="136"/>
      <c r="G554" s="132"/>
      <c r="H554" s="132"/>
      <c r="I554" s="132"/>
      <c r="J554" s="132"/>
      <c r="K554" s="132"/>
      <c r="L554" s="132"/>
      <c r="M554" s="132"/>
      <c r="N554" s="132"/>
      <c r="O554" s="132"/>
      <c r="P554" s="132"/>
    </row>
    <row r="555" spans="1:16" x14ac:dyDescent="0.25">
      <c r="A555" s="438"/>
      <c r="B555" s="438"/>
      <c r="C555" s="119"/>
      <c r="D555" s="131"/>
      <c r="E555" s="139"/>
      <c r="F555" s="133"/>
      <c r="G555" s="139"/>
      <c r="H555" s="133"/>
      <c r="I555" s="139"/>
      <c r="J555" s="133"/>
      <c r="K555" s="139"/>
      <c r="L555" s="133"/>
      <c r="M555" s="139"/>
      <c r="N555" s="133"/>
      <c r="O555" s="139"/>
      <c r="P555" s="133"/>
    </row>
    <row r="556" spans="1:16" x14ac:dyDescent="0.25">
      <c r="A556" s="438"/>
      <c r="B556" s="438"/>
      <c r="C556" s="125" t="s">
        <v>303</v>
      </c>
      <c r="D556" s="140"/>
      <c r="E556" s="140"/>
      <c r="F556" s="140"/>
      <c r="G556" s="140"/>
      <c r="H556" s="140"/>
      <c r="I556" s="140"/>
      <c r="J556" s="140"/>
      <c r="K556" s="140"/>
      <c r="L556" s="140"/>
      <c r="M556" s="140"/>
      <c r="N556" s="140"/>
      <c r="O556" s="140"/>
      <c r="P556" s="140"/>
    </row>
    <row r="557" spans="1:16" x14ac:dyDescent="0.25">
      <c r="A557" s="438"/>
      <c r="B557" s="438"/>
      <c r="C557" s="119" t="s">
        <v>306</v>
      </c>
      <c r="D557" s="141"/>
      <c r="E557" s="141"/>
      <c r="F557" s="141"/>
      <c r="G557" s="141"/>
      <c r="H557" s="141"/>
      <c r="I557" s="141"/>
      <c r="J557" s="141"/>
      <c r="K557" s="141"/>
      <c r="L557" s="141"/>
      <c r="M557" s="141"/>
      <c r="N557" s="141"/>
      <c r="O557" s="141"/>
      <c r="P557" s="141"/>
    </row>
    <row r="558" spans="1:16" x14ac:dyDescent="0.25">
      <c r="A558" s="438"/>
      <c r="B558" s="438"/>
      <c r="C558" s="119" t="s">
        <v>305</v>
      </c>
      <c r="D558" s="131"/>
      <c r="E558" s="142"/>
      <c r="F558" s="142"/>
      <c r="G558" s="142"/>
      <c r="H558" s="142"/>
      <c r="I558" s="142"/>
      <c r="J558" s="142"/>
      <c r="K558" s="142"/>
      <c r="L558" s="142"/>
      <c r="M558" s="142"/>
      <c r="N558" s="142"/>
      <c r="O558" s="142"/>
      <c r="P558" s="142"/>
    </row>
    <row r="559" spans="1:16" x14ac:dyDescent="0.25">
      <c r="A559" s="438"/>
      <c r="B559" s="438"/>
      <c r="C559" s="119" t="s">
        <v>304</v>
      </c>
      <c r="D559" s="131"/>
      <c r="E559" s="133"/>
      <c r="F559" s="133"/>
      <c r="G559" s="133"/>
      <c r="H559" s="133"/>
      <c r="I559" s="133"/>
      <c r="J559" s="133"/>
      <c r="K559" s="133"/>
      <c r="L559" s="133"/>
      <c r="M559" s="133"/>
      <c r="N559" s="133"/>
      <c r="O559" s="133"/>
      <c r="P559" s="133"/>
    </row>
    <row r="560" spans="1:16" x14ac:dyDescent="0.25">
      <c r="A560" s="438"/>
      <c r="B560" s="438"/>
      <c r="C560" s="119" t="s">
        <v>58</v>
      </c>
      <c r="D560" s="131"/>
      <c r="E560" s="133"/>
      <c r="F560" s="133"/>
      <c r="G560" s="133"/>
      <c r="H560" s="133"/>
      <c r="I560" s="133"/>
      <c r="J560" s="133"/>
      <c r="K560" s="133"/>
      <c r="L560" s="133"/>
      <c r="M560" s="133"/>
      <c r="N560" s="133"/>
      <c r="O560" s="133"/>
      <c r="P560" s="133"/>
    </row>
    <row r="561" spans="1:16" x14ac:dyDescent="0.25">
      <c r="A561" s="438"/>
      <c r="B561" s="438"/>
      <c r="C561" s="119" t="s">
        <v>307</v>
      </c>
      <c r="D561" s="131"/>
      <c r="E561" s="132"/>
      <c r="F561" s="132"/>
      <c r="G561" s="132"/>
      <c r="H561" s="132"/>
      <c r="I561" s="132"/>
      <c r="J561" s="132"/>
      <c r="K561" s="132"/>
      <c r="L561" s="132"/>
      <c r="M561" s="132"/>
      <c r="N561" s="132"/>
      <c r="O561" s="132"/>
      <c r="P561" s="132"/>
    </row>
    <row r="562" spans="1:16" x14ac:dyDescent="0.25">
      <c r="A562" s="438"/>
      <c r="B562" s="438"/>
      <c r="C562" s="119" t="s">
        <v>308</v>
      </c>
      <c r="D562" s="131"/>
      <c r="E562" s="132"/>
      <c r="F562" s="132"/>
      <c r="G562" s="132"/>
      <c r="H562" s="132"/>
      <c r="I562" s="132"/>
      <c r="J562" s="132"/>
      <c r="K562" s="132"/>
      <c r="L562" s="132"/>
      <c r="M562" s="132"/>
      <c r="N562" s="132"/>
      <c r="O562" s="132"/>
      <c r="P562" s="132"/>
    </row>
    <row r="563" spans="1:16" ht="24" x14ac:dyDescent="0.25">
      <c r="A563" s="438"/>
      <c r="B563" s="438"/>
      <c r="C563" s="124" t="s">
        <v>57</v>
      </c>
      <c r="D563" s="131"/>
      <c r="E563" s="132"/>
      <c r="F563" s="132"/>
      <c r="G563" s="132"/>
      <c r="H563" s="132"/>
      <c r="I563" s="132"/>
      <c r="J563" s="132"/>
      <c r="K563" s="132"/>
      <c r="L563" s="132"/>
      <c r="M563" s="132"/>
      <c r="N563" s="132"/>
      <c r="O563" s="132"/>
      <c r="P563" s="132"/>
    </row>
    <row r="564" spans="1:16" x14ac:dyDescent="0.25">
      <c r="A564" s="438"/>
      <c r="B564" s="438"/>
      <c r="C564" s="119"/>
      <c r="D564" s="131"/>
      <c r="E564" s="132"/>
      <c r="F564" s="132"/>
      <c r="G564" s="132"/>
      <c r="H564" s="132"/>
      <c r="I564" s="132"/>
      <c r="J564" s="132"/>
      <c r="K564" s="132"/>
      <c r="L564" s="132"/>
      <c r="M564" s="132"/>
      <c r="N564" s="132"/>
      <c r="O564" s="132"/>
      <c r="P564" s="132"/>
    </row>
    <row r="565" spans="1:16" x14ac:dyDescent="0.25">
      <c r="A565" s="1"/>
      <c r="B565" s="1"/>
      <c r="C565" s="16"/>
      <c r="D565" s="1"/>
      <c r="E565" s="1"/>
      <c r="F565" s="1"/>
      <c r="G565" s="1"/>
      <c r="H565" s="1"/>
      <c r="I565" s="1"/>
      <c r="J565" s="2"/>
      <c r="K565" s="6"/>
      <c r="L565" s="6"/>
      <c r="M565" s="6"/>
    </row>
    <row r="566" spans="1:16" x14ac:dyDescent="0.25">
      <c r="A566" s="1"/>
      <c r="B566" s="1"/>
      <c r="C566" s="16"/>
      <c r="D566" s="1"/>
      <c r="E566" s="1"/>
      <c r="F566" s="1"/>
      <c r="G566" s="1"/>
      <c r="H566" s="1"/>
      <c r="I566" s="1"/>
      <c r="J566" s="2"/>
      <c r="K566" s="6"/>
      <c r="L566" s="6"/>
      <c r="M566" s="6"/>
    </row>
    <row r="567" spans="1:16" x14ac:dyDescent="0.25">
      <c r="A567" s="1"/>
      <c r="B567" s="1"/>
      <c r="C567" s="16"/>
      <c r="D567" s="1"/>
      <c r="E567" s="1"/>
      <c r="F567" s="1"/>
      <c r="G567" s="1"/>
      <c r="H567" s="1"/>
      <c r="I567" s="1"/>
      <c r="J567" s="2"/>
      <c r="K567" s="6"/>
      <c r="L567" s="6"/>
      <c r="M567" s="6"/>
    </row>
    <row r="568" spans="1:16" x14ac:dyDescent="0.25">
      <c r="A568" s="290"/>
      <c r="B568" s="290"/>
      <c r="C568" s="613" t="s">
        <v>707</v>
      </c>
      <c r="D568" s="613"/>
      <c r="E568" s="613"/>
      <c r="F568" s="613"/>
      <c r="G568" s="613"/>
      <c r="H568" s="613"/>
      <c r="I568" s="613"/>
      <c r="J568" s="613"/>
      <c r="K568" s="613"/>
      <c r="L568" s="613"/>
      <c r="M568" s="613"/>
      <c r="N568" s="696"/>
      <c r="O568" s="696"/>
      <c r="P568" s="696"/>
    </row>
    <row r="569" spans="1:16" x14ac:dyDescent="0.25">
      <c r="A569" s="290"/>
      <c r="B569" s="290"/>
      <c r="C569" s="613"/>
      <c r="D569" s="613"/>
      <c r="E569" s="613"/>
      <c r="F569" s="613"/>
      <c r="G569" s="613"/>
      <c r="H569" s="613"/>
      <c r="I569" s="613"/>
      <c r="J569" s="613"/>
      <c r="K569" s="613"/>
      <c r="L569" s="613"/>
      <c r="M569" s="613"/>
      <c r="N569" s="696"/>
      <c r="O569" s="696"/>
      <c r="P569" s="696"/>
    </row>
    <row r="570" spans="1:16" ht="5.0999999999999996" customHeight="1" x14ac:dyDescent="0.25"/>
    <row r="571" spans="1:16" x14ac:dyDescent="0.25">
      <c r="A571" s="292"/>
      <c r="B571" s="292"/>
      <c r="C571" s="292"/>
      <c r="D571" s="292"/>
      <c r="E571" s="292"/>
      <c r="F571" s="292"/>
      <c r="G571" s="292"/>
      <c r="H571" s="292"/>
      <c r="I571" s="292"/>
      <c r="J571" s="292"/>
      <c r="K571" s="292"/>
      <c r="L571" s="292"/>
      <c r="M571" s="292"/>
      <c r="N571" s="292"/>
      <c r="O571" s="289"/>
      <c r="P571" s="289"/>
    </row>
    <row r="573" spans="1:16" x14ac:dyDescent="0.25">
      <c r="C573" s="102"/>
      <c r="D573" s="103"/>
      <c r="E573" s="693" t="s">
        <v>51</v>
      </c>
      <c r="F573" s="695"/>
      <c r="G573" s="693" t="s">
        <v>52</v>
      </c>
      <c r="H573" s="695"/>
      <c r="I573" s="693" t="s">
        <v>53</v>
      </c>
      <c r="J573" s="695"/>
      <c r="K573" s="693" t="s">
        <v>54</v>
      </c>
      <c r="L573" s="694"/>
      <c r="M573" s="693" t="s">
        <v>229</v>
      </c>
      <c r="N573" s="694"/>
      <c r="O573" s="693" t="s">
        <v>230</v>
      </c>
      <c r="P573" s="683"/>
    </row>
    <row r="574" spans="1:16" x14ac:dyDescent="0.25">
      <c r="C574" s="113" t="s">
        <v>351</v>
      </c>
      <c r="D574" s="114"/>
      <c r="E574" s="98" t="s">
        <v>55</v>
      </c>
      <c r="F574" s="98" t="s">
        <v>56</v>
      </c>
      <c r="G574" s="98" t="s">
        <v>55</v>
      </c>
      <c r="H574" s="98" t="s">
        <v>56</v>
      </c>
      <c r="I574" s="98" t="s">
        <v>55</v>
      </c>
      <c r="J574" s="98" t="s">
        <v>56</v>
      </c>
      <c r="K574" s="98" t="s">
        <v>55</v>
      </c>
      <c r="L574" s="98" t="s">
        <v>56</v>
      </c>
      <c r="M574" s="98" t="s">
        <v>55</v>
      </c>
      <c r="N574" s="98" t="s">
        <v>56</v>
      </c>
      <c r="O574" s="98" t="s">
        <v>55</v>
      </c>
      <c r="P574" s="98" t="s">
        <v>56</v>
      </c>
    </row>
    <row r="575" spans="1:16" ht="15" customHeight="1" x14ac:dyDescent="0.25">
      <c r="C575" s="62" t="s">
        <v>334</v>
      </c>
      <c r="D575" s="59"/>
      <c r="E575" s="99"/>
      <c r="F575" s="100"/>
      <c r="G575" s="99"/>
      <c r="H575" s="100"/>
      <c r="I575" s="99"/>
      <c r="J575" s="100"/>
      <c r="K575" s="99"/>
      <c r="L575" s="101"/>
      <c r="M575" s="99"/>
      <c r="N575" s="101"/>
      <c r="O575" s="99"/>
      <c r="P575" s="425"/>
    </row>
    <row r="576" spans="1:16" ht="15" customHeight="1" x14ac:dyDescent="0.25">
      <c r="C576" s="62" t="s">
        <v>335</v>
      </c>
      <c r="D576" s="59"/>
      <c r="E576" s="99"/>
      <c r="F576" s="100"/>
      <c r="G576" s="99"/>
      <c r="H576" s="100"/>
      <c r="I576" s="99"/>
      <c r="J576" s="100"/>
      <c r="K576" s="99"/>
      <c r="L576" s="101"/>
      <c r="M576" s="99"/>
      <c r="N576" s="101"/>
      <c r="O576" s="99"/>
      <c r="P576" s="425"/>
    </row>
    <row r="577" spans="3:16" ht="15" customHeight="1" x14ac:dyDescent="0.25">
      <c r="C577" s="62" t="s">
        <v>224</v>
      </c>
      <c r="D577" s="59"/>
      <c r="E577" s="99"/>
      <c r="F577" s="100"/>
      <c r="G577" s="99"/>
      <c r="H577" s="100"/>
      <c r="I577" s="99"/>
      <c r="J577" s="100"/>
      <c r="K577" s="99"/>
      <c r="L577" s="101"/>
      <c r="M577" s="99"/>
      <c r="N577" s="101"/>
      <c r="O577" s="99"/>
      <c r="P577" s="425"/>
    </row>
    <row r="578" spans="3:16" ht="15" customHeight="1" x14ac:dyDescent="0.25">
      <c r="C578" s="63" t="s">
        <v>309</v>
      </c>
      <c r="D578" s="60"/>
      <c r="E578" s="98" t="s">
        <v>55</v>
      </c>
      <c r="F578" s="98" t="s">
        <v>56</v>
      </c>
      <c r="G578" s="98" t="s">
        <v>55</v>
      </c>
      <c r="H578" s="98" t="s">
        <v>56</v>
      </c>
      <c r="I578" s="98" t="s">
        <v>55</v>
      </c>
      <c r="J578" s="98" t="s">
        <v>56</v>
      </c>
      <c r="K578" s="98" t="s">
        <v>55</v>
      </c>
      <c r="L578" s="98" t="s">
        <v>56</v>
      </c>
      <c r="M578" s="98" t="s">
        <v>55</v>
      </c>
      <c r="N578" s="98" t="s">
        <v>56</v>
      </c>
      <c r="O578" s="98" t="s">
        <v>55</v>
      </c>
      <c r="P578" s="88" t="s">
        <v>56</v>
      </c>
    </row>
    <row r="579" spans="3:16" ht="15" customHeight="1" x14ac:dyDescent="0.25">
      <c r="C579" s="62" t="s">
        <v>70</v>
      </c>
      <c r="D579" s="56"/>
      <c r="E579" s="91"/>
      <c r="F579" s="91"/>
      <c r="G579" s="91"/>
      <c r="H579" s="91"/>
      <c r="I579" s="91"/>
      <c r="J579" s="91"/>
      <c r="K579" s="91"/>
      <c r="L579" s="91"/>
      <c r="M579" s="91"/>
      <c r="N579" s="91"/>
      <c r="O579" s="91"/>
      <c r="P579" s="91"/>
    </row>
    <row r="580" spans="3:16" ht="15" customHeight="1" x14ac:dyDescent="0.25">
      <c r="C580" s="62" t="s">
        <v>71</v>
      </c>
      <c r="D580" s="56"/>
      <c r="E580" s="91"/>
      <c r="F580" s="91"/>
      <c r="G580" s="91"/>
      <c r="H580" s="91"/>
      <c r="I580" s="91"/>
      <c r="J580" s="91"/>
      <c r="K580" s="91"/>
      <c r="L580" s="91"/>
      <c r="M580" s="91"/>
      <c r="N580" s="91"/>
      <c r="O580" s="91"/>
      <c r="P580" s="91"/>
    </row>
    <row r="581" spans="3:16" ht="15" customHeight="1" x14ac:dyDescent="0.25">
      <c r="C581" s="89" t="s">
        <v>210</v>
      </c>
      <c r="D581" s="92"/>
      <c r="E581" s="93"/>
      <c r="F581" s="93"/>
      <c r="G581" s="93"/>
      <c r="H581" s="93"/>
      <c r="I581" s="93"/>
      <c r="J581" s="93"/>
      <c r="K581" s="93"/>
      <c r="L581" s="93"/>
      <c r="M581" s="93"/>
      <c r="N581" s="93"/>
      <c r="O581" s="93"/>
      <c r="P581" s="93"/>
    </row>
    <row r="582" spans="3:16" ht="15" customHeight="1" x14ac:dyDescent="0.25">
      <c r="C582" s="62" t="s">
        <v>72</v>
      </c>
      <c r="D582" s="56"/>
      <c r="E582" s="91"/>
      <c r="F582" s="52"/>
      <c r="G582" s="91"/>
      <c r="H582" s="91"/>
      <c r="I582" s="91"/>
      <c r="J582" s="91"/>
      <c r="K582" s="91"/>
      <c r="L582" s="91"/>
      <c r="M582" s="91"/>
      <c r="N582" s="91"/>
      <c r="O582" s="91"/>
      <c r="P582" s="91"/>
    </row>
    <row r="583" spans="3:16" ht="15" customHeight="1" x14ac:dyDescent="0.25">
      <c r="C583" s="89" t="s">
        <v>73</v>
      </c>
      <c r="D583" s="92"/>
      <c r="E583" s="93"/>
      <c r="F583" s="93"/>
      <c r="G583" s="93"/>
      <c r="H583" s="93"/>
      <c r="I583" s="93"/>
      <c r="J583" s="93"/>
      <c r="K583" s="93"/>
      <c r="L583" s="93"/>
      <c r="M583" s="93"/>
      <c r="N583" s="93"/>
      <c r="O583" s="93"/>
      <c r="P583" s="93"/>
    </row>
    <row r="584" spans="3:16" ht="15" customHeight="1" x14ac:dyDescent="0.25">
      <c r="C584" s="62" t="s">
        <v>328</v>
      </c>
      <c r="D584" s="56"/>
      <c r="E584" s="91"/>
      <c r="F584" s="91"/>
      <c r="G584" s="91"/>
      <c r="H584" s="91"/>
      <c r="I584" s="91"/>
      <c r="J584" s="91"/>
      <c r="K584" s="91"/>
      <c r="L584" s="91"/>
      <c r="M584" s="91"/>
      <c r="N584" s="91"/>
      <c r="O584" s="91"/>
      <c r="P584" s="91"/>
    </row>
    <row r="585" spans="3:16" ht="15" customHeight="1" x14ac:dyDescent="0.25">
      <c r="C585" s="62" t="s">
        <v>310</v>
      </c>
      <c r="D585" s="56"/>
      <c r="E585" s="91"/>
      <c r="F585" s="91"/>
      <c r="G585" s="91"/>
      <c r="H585" s="91"/>
      <c r="I585" s="91"/>
      <c r="J585" s="91"/>
      <c r="K585" s="91"/>
      <c r="L585" s="91"/>
      <c r="M585" s="91"/>
      <c r="N585" s="91"/>
      <c r="O585" s="91"/>
      <c r="P585" s="91"/>
    </row>
    <row r="586" spans="3:16" ht="15" customHeight="1" x14ac:dyDescent="0.25">
      <c r="C586" s="35" t="s">
        <v>209</v>
      </c>
      <c r="D586" s="92"/>
      <c r="E586" s="93"/>
      <c r="F586" s="93"/>
      <c r="G586" s="93"/>
      <c r="H586" s="93"/>
      <c r="I586" s="93"/>
      <c r="J586" s="93"/>
      <c r="K586" s="93"/>
      <c r="L586" s="93"/>
      <c r="M586" s="93"/>
      <c r="N586" s="93"/>
      <c r="O586" s="93"/>
      <c r="P586" s="93"/>
    </row>
    <row r="587" spans="3:16" ht="15" customHeight="1" x14ac:dyDescent="0.25">
      <c r="C587" s="62" t="s">
        <v>74</v>
      </c>
      <c r="D587" s="56"/>
      <c r="E587" s="91"/>
      <c r="F587" s="91"/>
      <c r="G587" s="91"/>
      <c r="H587" s="91"/>
      <c r="I587" s="91"/>
      <c r="J587" s="91"/>
      <c r="K587" s="91"/>
      <c r="L587" s="91"/>
      <c r="M587" s="91"/>
      <c r="N587" s="91"/>
      <c r="O587" s="91"/>
      <c r="P587" s="91"/>
    </row>
    <row r="588" spans="3:16" ht="15" customHeight="1" x14ac:dyDescent="0.25">
      <c r="C588" s="102"/>
      <c r="D588" s="103"/>
      <c r="E588" s="693" t="s">
        <v>51</v>
      </c>
      <c r="F588" s="695"/>
      <c r="G588" s="693" t="s">
        <v>52</v>
      </c>
      <c r="H588" s="695"/>
      <c r="I588" s="693" t="s">
        <v>53</v>
      </c>
      <c r="J588" s="695"/>
      <c r="K588" s="693" t="s">
        <v>54</v>
      </c>
      <c r="L588" s="694"/>
      <c r="M588" s="693" t="s">
        <v>229</v>
      </c>
      <c r="N588" s="694"/>
      <c r="O588" s="693" t="s">
        <v>230</v>
      </c>
      <c r="P588" s="683"/>
    </row>
    <row r="589" spans="3:16" ht="15" customHeight="1" x14ac:dyDescent="0.25">
      <c r="C589" s="63" t="s">
        <v>318</v>
      </c>
      <c r="D589" s="60"/>
      <c r="E589" s="98"/>
      <c r="F589" s="98"/>
      <c r="G589" s="98"/>
      <c r="H589" s="98"/>
      <c r="I589" s="98"/>
      <c r="J589" s="98"/>
      <c r="K589" s="98"/>
      <c r="L589" s="98"/>
      <c r="M589" s="98"/>
      <c r="N589" s="98"/>
      <c r="O589" s="98"/>
      <c r="P589" s="98"/>
    </row>
    <row r="590" spans="3:16" ht="15" customHeight="1" x14ac:dyDescent="0.25">
      <c r="C590" s="68" t="s">
        <v>319</v>
      </c>
      <c r="D590" s="56"/>
      <c r="E590" s="91"/>
      <c r="F590" s="91"/>
      <c r="G590" s="91"/>
      <c r="H590" s="91"/>
      <c r="I590" s="91"/>
      <c r="J590" s="91"/>
      <c r="K590" s="91"/>
      <c r="L590" s="91"/>
      <c r="M590" s="91"/>
      <c r="N590" s="91"/>
      <c r="O590" s="91"/>
      <c r="P590" s="91"/>
    </row>
    <row r="591" spans="3:16" ht="15" customHeight="1" x14ac:dyDescent="0.25">
      <c r="C591" s="90" t="s">
        <v>24</v>
      </c>
      <c r="D591" s="92"/>
      <c r="E591" s="93"/>
      <c r="F591" s="93"/>
      <c r="G591" s="93"/>
      <c r="H591" s="93"/>
      <c r="I591" s="93"/>
      <c r="J591" s="93"/>
      <c r="K591" s="93"/>
      <c r="L591" s="93"/>
      <c r="M591" s="93"/>
      <c r="N591" s="93"/>
      <c r="O591" s="93"/>
      <c r="P591" s="93"/>
    </row>
    <row r="592" spans="3:16" ht="15" customHeight="1" x14ac:dyDescent="0.25">
      <c r="C592" s="68" t="s">
        <v>23</v>
      </c>
      <c r="D592" s="56"/>
      <c r="E592" s="91"/>
      <c r="F592" s="91"/>
      <c r="G592" s="91"/>
      <c r="H592" s="91"/>
      <c r="I592" s="91"/>
      <c r="J592" s="91"/>
      <c r="K592" s="91"/>
      <c r="L592" s="91"/>
      <c r="M592" s="91"/>
      <c r="N592" s="91"/>
      <c r="O592" s="91"/>
      <c r="P592" s="91"/>
    </row>
    <row r="593" spans="1:16" ht="15" customHeight="1" x14ac:dyDescent="0.25">
      <c r="C593" s="68" t="s">
        <v>320</v>
      </c>
      <c r="D593" s="56"/>
      <c r="E593" s="91"/>
      <c r="F593" s="91"/>
      <c r="G593" s="91"/>
      <c r="H593" s="91"/>
      <c r="I593" s="91"/>
      <c r="J593" s="91"/>
      <c r="K593" s="91"/>
      <c r="L593" s="91"/>
      <c r="M593" s="91"/>
      <c r="N593" s="91"/>
      <c r="O593" s="91"/>
      <c r="P593" s="91"/>
    </row>
    <row r="594" spans="1:16" ht="15" customHeight="1" x14ac:dyDescent="0.25">
      <c r="C594" s="107" t="s">
        <v>352</v>
      </c>
      <c r="D594" s="60"/>
      <c r="E594" s="98"/>
      <c r="F594" s="98"/>
      <c r="G594" s="98"/>
      <c r="H594" s="98"/>
      <c r="I594" s="98"/>
      <c r="J594" s="98"/>
      <c r="K594" s="98"/>
      <c r="L594" s="98"/>
      <c r="M594" s="98"/>
      <c r="N594" s="98"/>
      <c r="O594" s="98"/>
      <c r="P594" s="98"/>
    </row>
    <row r="595" spans="1:16" ht="15" customHeight="1" x14ac:dyDescent="0.25">
      <c r="C595" s="62" t="s">
        <v>311</v>
      </c>
      <c r="D595" s="56"/>
      <c r="E595" s="91"/>
      <c r="F595" s="91"/>
      <c r="G595" s="91"/>
      <c r="H595" s="91"/>
      <c r="I595" s="91"/>
      <c r="J595" s="91"/>
      <c r="K595" s="91"/>
      <c r="L595" s="91"/>
      <c r="M595" s="91"/>
      <c r="N595" s="91"/>
      <c r="O595" s="91"/>
      <c r="P595" s="91"/>
    </row>
    <row r="596" spans="1:16" ht="15" customHeight="1" x14ac:dyDescent="0.25">
      <c r="C596" s="62" t="s">
        <v>314</v>
      </c>
      <c r="D596" s="56"/>
      <c r="E596" s="91"/>
      <c r="F596" s="91"/>
      <c r="G596" s="91"/>
      <c r="H596" s="91"/>
      <c r="I596" s="91"/>
      <c r="J596" s="91"/>
      <c r="K596" s="91"/>
      <c r="L596" s="91"/>
      <c r="M596" s="91"/>
      <c r="N596" s="91"/>
      <c r="O596" s="91"/>
      <c r="P596" s="91"/>
    </row>
    <row r="597" spans="1:16" ht="15" customHeight="1" x14ac:dyDescent="0.25">
      <c r="A597" s="51"/>
      <c r="B597" s="51"/>
      <c r="C597" s="58" t="s">
        <v>312</v>
      </c>
      <c r="D597" s="56"/>
      <c r="E597" s="91"/>
      <c r="F597" s="91"/>
      <c r="G597" s="91"/>
      <c r="H597" s="91"/>
      <c r="I597" s="91"/>
      <c r="J597" s="91"/>
      <c r="K597" s="91"/>
      <c r="L597" s="91"/>
      <c r="M597" s="91"/>
      <c r="N597" s="91"/>
      <c r="O597" s="91"/>
      <c r="P597" s="91"/>
    </row>
    <row r="598" spans="1:16" ht="15" customHeight="1" x14ac:dyDescent="0.25">
      <c r="C598" s="66" t="s">
        <v>313</v>
      </c>
      <c r="D598" s="56"/>
      <c r="E598" s="91"/>
      <c r="F598" s="91"/>
      <c r="G598" s="91"/>
      <c r="H598" s="91"/>
      <c r="I598" s="91"/>
      <c r="J598" s="91"/>
      <c r="K598" s="91"/>
      <c r="L598" s="91"/>
      <c r="M598" s="91"/>
      <c r="N598" s="91"/>
      <c r="O598" s="91"/>
      <c r="P598" s="91"/>
    </row>
    <row r="599" spans="1:16" ht="15" customHeight="1" x14ac:dyDescent="0.25">
      <c r="C599" s="35" t="s">
        <v>321</v>
      </c>
      <c r="D599" s="92"/>
      <c r="E599" s="93"/>
      <c r="F599" s="93"/>
      <c r="G599" s="93"/>
      <c r="H599" s="93"/>
      <c r="I599" s="93"/>
      <c r="J599" s="93"/>
      <c r="K599" s="93"/>
      <c r="L599" s="93"/>
      <c r="M599" s="93"/>
      <c r="N599" s="93"/>
      <c r="O599" s="93"/>
      <c r="P599" s="93"/>
    </row>
    <row r="600" spans="1:16" ht="15" customHeight="1" x14ac:dyDescent="0.25">
      <c r="C600" s="35" t="s">
        <v>322</v>
      </c>
      <c r="D600" s="92"/>
      <c r="E600" s="93"/>
      <c r="F600" s="93"/>
      <c r="G600" s="93"/>
      <c r="H600" s="93"/>
      <c r="I600" s="93"/>
      <c r="J600" s="93"/>
      <c r="K600" s="93"/>
      <c r="L600" s="93"/>
      <c r="M600" s="93"/>
      <c r="N600" s="93"/>
      <c r="O600" s="93"/>
      <c r="P600" s="93"/>
    </row>
    <row r="601" spans="1:16" ht="15" customHeight="1" x14ac:dyDescent="0.25">
      <c r="C601" s="35" t="s">
        <v>323</v>
      </c>
      <c r="D601" s="92"/>
      <c r="E601" s="93"/>
      <c r="F601" s="93"/>
      <c r="G601" s="93"/>
      <c r="H601" s="93"/>
      <c r="I601" s="93"/>
      <c r="J601" s="93"/>
      <c r="K601" s="93"/>
      <c r="L601" s="93"/>
      <c r="M601" s="93"/>
      <c r="N601" s="93"/>
      <c r="O601" s="93"/>
      <c r="P601" s="93"/>
    </row>
    <row r="602" spans="1:16" ht="15" customHeight="1" x14ac:dyDescent="0.25">
      <c r="C602" s="35" t="s">
        <v>324</v>
      </c>
      <c r="D602" s="92"/>
      <c r="E602" s="93"/>
      <c r="F602" s="93"/>
      <c r="G602" s="93"/>
      <c r="H602" s="93"/>
      <c r="I602" s="93"/>
      <c r="J602" s="93"/>
      <c r="K602" s="93"/>
      <c r="L602" s="93"/>
      <c r="M602" s="93"/>
      <c r="N602" s="93"/>
      <c r="O602" s="93"/>
      <c r="P602" s="93"/>
    </row>
    <row r="603" spans="1:16" ht="15" customHeight="1" x14ac:dyDescent="0.25">
      <c r="C603" s="35" t="s">
        <v>325</v>
      </c>
      <c r="D603" s="92"/>
      <c r="E603" s="93"/>
      <c r="F603" s="93"/>
      <c r="G603" s="93"/>
      <c r="H603" s="93"/>
      <c r="I603" s="93"/>
      <c r="J603" s="93"/>
      <c r="K603" s="93"/>
      <c r="L603" s="93"/>
      <c r="M603" s="93"/>
      <c r="N603" s="93"/>
      <c r="O603" s="93"/>
      <c r="P603" s="93"/>
    </row>
    <row r="604" spans="1:16" ht="15" customHeight="1" x14ac:dyDescent="0.25">
      <c r="C604" s="57" t="s">
        <v>326</v>
      </c>
      <c r="D604" s="56"/>
      <c r="E604" s="91"/>
      <c r="F604" s="91"/>
      <c r="G604" s="91"/>
      <c r="H604" s="91"/>
      <c r="I604" s="91"/>
      <c r="J604" s="91"/>
      <c r="K604" s="91"/>
      <c r="L604" s="91"/>
      <c r="M604" s="91"/>
      <c r="N604" s="91"/>
      <c r="O604" s="91"/>
      <c r="P604" s="91"/>
    </row>
    <row r="605" spans="1:16" ht="15" customHeight="1" x14ac:dyDescent="0.25">
      <c r="C605" s="57" t="s">
        <v>322</v>
      </c>
      <c r="D605" s="56"/>
      <c r="E605" s="91"/>
      <c r="F605" s="91"/>
      <c r="G605" s="91"/>
      <c r="H605" s="91"/>
      <c r="I605" s="91"/>
      <c r="J605" s="91"/>
      <c r="K605" s="91"/>
      <c r="L605" s="91"/>
      <c r="M605" s="91"/>
      <c r="N605" s="91"/>
      <c r="O605" s="91"/>
      <c r="P605" s="91"/>
    </row>
    <row r="606" spans="1:16" ht="15" customHeight="1" x14ac:dyDescent="0.25">
      <c r="C606" s="57" t="s">
        <v>323</v>
      </c>
      <c r="D606" s="56"/>
      <c r="E606" s="91"/>
      <c r="F606" s="91"/>
      <c r="G606" s="91"/>
      <c r="H606" s="91"/>
      <c r="I606" s="91"/>
      <c r="J606" s="91"/>
      <c r="K606" s="91"/>
      <c r="L606" s="91"/>
      <c r="M606" s="91"/>
      <c r="N606" s="91"/>
      <c r="O606" s="91"/>
      <c r="P606" s="91"/>
    </row>
    <row r="607" spans="1:16" ht="15" customHeight="1" x14ac:dyDescent="0.25">
      <c r="C607" s="57" t="s">
        <v>324</v>
      </c>
      <c r="D607" s="56"/>
      <c r="E607" s="91"/>
      <c r="F607" s="91"/>
      <c r="G607" s="91"/>
      <c r="H607" s="91"/>
      <c r="I607" s="91"/>
      <c r="J607" s="91"/>
      <c r="K607" s="91"/>
      <c r="L607" s="91"/>
      <c r="M607" s="91"/>
      <c r="N607" s="91"/>
      <c r="O607" s="91"/>
      <c r="P607" s="91"/>
    </row>
    <row r="608" spans="1:16" ht="15" customHeight="1" x14ac:dyDescent="0.25">
      <c r="C608" s="57" t="s">
        <v>325</v>
      </c>
      <c r="D608" s="56"/>
      <c r="E608" s="91"/>
      <c r="F608" s="91"/>
      <c r="G608" s="91"/>
      <c r="H608" s="91"/>
      <c r="I608" s="91"/>
      <c r="J608" s="91"/>
      <c r="K608" s="91"/>
      <c r="L608" s="91"/>
      <c r="M608" s="91"/>
      <c r="N608" s="91"/>
      <c r="O608" s="91"/>
      <c r="P608" s="91"/>
    </row>
    <row r="609" spans="1:16" ht="15" customHeight="1" x14ac:dyDescent="0.25">
      <c r="C609" s="57" t="s">
        <v>560</v>
      </c>
      <c r="D609" s="56"/>
      <c r="E609" s="91"/>
      <c r="F609" s="91"/>
      <c r="G609" s="91"/>
      <c r="H609" s="91"/>
      <c r="I609" s="91"/>
      <c r="J609" s="91"/>
      <c r="K609" s="91"/>
      <c r="L609" s="91"/>
      <c r="M609" s="91"/>
      <c r="N609" s="91"/>
      <c r="O609" s="91"/>
      <c r="P609" s="91"/>
    </row>
    <row r="610" spans="1:16" ht="15" customHeight="1" x14ac:dyDescent="0.25">
      <c r="C610" s="57" t="s">
        <v>327</v>
      </c>
      <c r="D610" s="56"/>
      <c r="E610" s="91"/>
      <c r="F610" s="91"/>
      <c r="G610" s="91"/>
      <c r="H610" s="91"/>
      <c r="I610" s="91"/>
      <c r="J610" s="91"/>
      <c r="K610" s="91"/>
      <c r="L610" s="91"/>
      <c r="M610" s="91"/>
      <c r="N610" s="91"/>
      <c r="O610" s="91"/>
      <c r="P610" s="91"/>
    </row>
    <row r="611" spans="1:16" ht="15" customHeight="1" x14ac:dyDescent="0.25">
      <c r="C611" s="296"/>
      <c r="D611" s="56"/>
      <c r="E611" s="91"/>
      <c r="F611" s="91"/>
      <c r="G611" s="91"/>
      <c r="H611" s="91"/>
      <c r="I611" s="91"/>
      <c r="J611" s="91"/>
      <c r="K611" s="91"/>
      <c r="L611" s="91"/>
      <c r="M611" s="91"/>
      <c r="N611" s="91"/>
      <c r="O611" s="91"/>
      <c r="P611" s="91"/>
    </row>
    <row r="612" spans="1:16" ht="15" customHeight="1" x14ac:dyDescent="0.25">
      <c r="A612" s="290"/>
      <c r="B612" s="290"/>
      <c r="C612" s="613" t="s">
        <v>708</v>
      </c>
      <c r="D612" s="613"/>
      <c r="E612" s="613"/>
      <c r="F612" s="613"/>
      <c r="G612" s="613"/>
      <c r="H612" s="613"/>
      <c r="I612" s="613"/>
      <c r="J612" s="613"/>
      <c r="K612" s="613"/>
      <c r="L612" s="613"/>
      <c r="M612" s="613"/>
      <c r="N612" s="696"/>
      <c r="O612" s="696"/>
      <c r="P612" s="696"/>
    </row>
    <row r="613" spans="1:16" ht="15" customHeight="1" x14ac:dyDescent="0.25">
      <c r="A613" s="290"/>
      <c r="B613" s="290"/>
      <c r="C613" s="613"/>
      <c r="D613" s="613"/>
      <c r="E613" s="613"/>
      <c r="F613" s="613"/>
      <c r="G613" s="613"/>
      <c r="H613" s="613"/>
      <c r="I613" s="613"/>
      <c r="J613" s="613"/>
      <c r="K613" s="613"/>
      <c r="L613" s="613"/>
      <c r="M613" s="613"/>
      <c r="N613" s="696"/>
      <c r="O613" s="696"/>
      <c r="P613" s="696"/>
    </row>
    <row r="614" spans="1:16" ht="5.0999999999999996" customHeight="1" x14ac:dyDescent="0.25"/>
    <row r="615" spans="1:16" ht="15" customHeight="1" x14ac:dyDescent="0.25">
      <c r="A615" s="292"/>
      <c r="B615" s="292"/>
      <c r="C615" s="292"/>
      <c r="D615" s="292"/>
      <c r="E615" s="292"/>
      <c r="F615" s="292"/>
      <c r="G615" s="292"/>
      <c r="H615" s="292"/>
      <c r="I615" s="292"/>
      <c r="J615" s="292"/>
      <c r="K615" s="292"/>
      <c r="L615" s="292"/>
      <c r="M615" s="292"/>
      <c r="N615" s="292"/>
      <c r="O615" s="289"/>
      <c r="P615" s="289"/>
    </row>
    <row r="616" spans="1:16" ht="15" customHeight="1" x14ac:dyDescent="0.25"/>
    <row r="617" spans="1:16" ht="15" customHeight="1" x14ac:dyDescent="0.25">
      <c r="C617" s="102"/>
      <c r="D617" s="103"/>
      <c r="E617" s="693" t="s">
        <v>51</v>
      </c>
      <c r="F617" s="695"/>
      <c r="G617" s="693" t="s">
        <v>52</v>
      </c>
      <c r="H617" s="695"/>
      <c r="I617" s="693" t="s">
        <v>53</v>
      </c>
      <c r="J617" s="695"/>
      <c r="K617" s="693" t="s">
        <v>54</v>
      </c>
      <c r="L617" s="694"/>
      <c r="M617" s="693" t="s">
        <v>229</v>
      </c>
      <c r="N617" s="694"/>
      <c r="O617" s="693" t="s">
        <v>230</v>
      </c>
      <c r="P617" s="683"/>
    </row>
    <row r="618" spans="1:16" ht="15" customHeight="1" x14ac:dyDescent="0.25">
      <c r="C618" s="108" t="s">
        <v>329</v>
      </c>
      <c r="D618" s="60"/>
      <c r="E618" s="98" t="s">
        <v>55</v>
      </c>
      <c r="F618" s="98" t="s">
        <v>56</v>
      </c>
      <c r="G618" s="98" t="s">
        <v>55</v>
      </c>
      <c r="H618" s="98" t="s">
        <v>56</v>
      </c>
      <c r="I618" s="98" t="s">
        <v>55</v>
      </c>
      <c r="J618" s="98" t="s">
        <v>56</v>
      </c>
      <c r="K618" s="98" t="s">
        <v>55</v>
      </c>
      <c r="L618" s="98" t="s">
        <v>56</v>
      </c>
      <c r="M618" s="98" t="s">
        <v>55</v>
      </c>
      <c r="N618" s="98" t="s">
        <v>56</v>
      </c>
      <c r="O618" s="98" t="s">
        <v>55</v>
      </c>
      <c r="P618" s="88" t="s">
        <v>56</v>
      </c>
    </row>
    <row r="619" spans="1:16" ht="15" customHeight="1" x14ac:dyDescent="0.25">
      <c r="C619" s="115" t="s">
        <v>561</v>
      </c>
      <c r="D619" s="92"/>
      <c r="E619" s="93"/>
      <c r="F619" s="93"/>
      <c r="G619" s="93"/>
      <c r="H619" s="93"/>
      <c r="I619" s="93"/>
      <c r="J619" s="93"/>
      <c r="K619" s="93"/>
      <c r="L619" s="93"/>
      <c r="M619" s="93"/>
      <c r="N619" s="93"/>
      <c r="O619" s="93"/>
      <c r="P619" s="93"/>
    </row>
    <row r="620" spans="1:16" ht="15" customHeight="1" x14ac:dyDescent="0.25">
      <c r="C620" s="115" t="s">
        <v>331</v>
      </c>
      <c r="D620" s="92"/>
      <c r="E620" s="93"/>
      <c r="F620" s="93"/>
      <c r="G620" s="93"/>
      <c r="H620" s="93"/>
      <c r="I620" s="93"/>
      <c r="J620" s="93"/>
      <c r="K620" s="93"/>
      <c r="L620" s="93"/>
      <c r="M620" s="93"/>
      <c r="N620" s="93"/>
      <c r="O620" s="93"/>
      <c r="P620" s="93"/>
    </row>
    <row r="621" spans="1:16" ht="15" customHeight="1" x14ac:dyDescent="0.25">
      <c r="C621" s="115" t="s">
        <v>332</v>
      </c>
      <c r="D621" s="92"/>
      <c r="E621" s="93"/>
      <c r="F621" s="93"/>
      <c r="G621" s="93"/>
      <c r="H621" s="93"/>
      <c r="I621" s="93"/>
      <c r="J621" s="93"/>
      <c r="K621" s="93"/>
      <c r="L621" s="93"/>
      <c r="M621" s="93"/>
      <c r="N621" s="93"/>
      <c r="O621" s="93"/>
      <c r="P621" s="93"/>
    </row>
    <row r="622" spans="1:16" ht="15" customHeight="1" x14ac:dyDescent="0.25">
      <c r="C622" s="115" t="s">
        <v>330</v>
      </c>
      <c r="D622" s="92"/>
      <c r="E622" s="93"/>
      <c r="F622" s="93"/>
      <c r="G622" s="93"/>
      <c r="H622" s="93"/>
      <c r="I622" s="93"/>
      <c r="J622" s="93"/>
      <c r="K622" s="93"/>
      <c r="L622" s="93"/>
      <c r="M622" s="93"/>
      <c r="N622" s="93"/>
      <c r="O622" s="93"/>
      <c r="P622" s="93"/>
    </row>
    <row r="623" spans="1:16" ht="15" customHeight="1" x14ac:dyDescent="0.25">
      <c r="C623" s="115" t="s">
        <v>331</v>
      </c>
      <c r="D623" s="92"/>
      <c r="E623" s="93"/>
      <c r="F623" s="93"/>
      <c r="G623" s="93"/>
      <c r="H623" s="93"/>
      <c r="I623" s="93"/>
      <c r="J623" s="93"/>
      <c r="K623" s="93"/>
      <c r="L623" s="93"/>
      <c r="M623" s="93"/>
      <c r="N623" s="93"/>
      <c r="O623" s="93"/>
      <c r="P623" s="93"/>
    </row>
    <row r="624" spans="1:16" ht="15" customHeight="1" x14ac:dyDescent="0.25">
      <c r="C624" s="115" t="s">
        <v>332</v>
      </c>
      <c r="D624" s="92"/>
      <c r="E624" s="93"/>
      <c r="F624" s="93"/>
      <c r="G624" s="93"/>
      <c r="H624" s="93"/>
      <c r="I624" s="93"/>
      <c r="J624" s="93"/>
      <c r="K624" s="93"/>
      <c r="L624" s="93"/>
      <c r="M624" s="93"/>
      <c r="N624" s="93"/>
      <c r="O624" s="93"/>
      <c r="P624" s="93"/>
    </row>
    <row r="625" spans="1:16" ht="15" customHeight="1" x14ac:dyDescent="0.25">
      <c r="C625" s="102"/>
      <c r="D625" s="103"/>
      <c r="E625" s="693" t="s">
        <v>51</v>
      </c>
      <c r="F625" s="695"/>
      <c r="G625" s="693" t="s">
        <v>52</v>
      </c>
      <c r="H625" s="695"/>
      <c r="I625" s="693" t="s">
        <v>53</v>
      </c>
      <c r="J625" s="695"/>
      <c r="K625" s="693" t="s">
        <v>54</v>
      </c>
      <c r="L625" s="694"/>
      <c r="M625" s="693" t="s">
        <v>229</v>
      </c>
      <c r="N625" s="694"/>
      <c r="O625" s="693" t="s">
        <v>230</v>
      </c>
      <c r="P625" s="683"/>
    </row>
    <row r="626" spans="1:16" ht="15" customHeight="1" x14ac:dyDescent="0.25">
      <c r="C626" s="112" t="s">
        <v>316</v>
      </c>
      <c r="D626" s="104"/>
      <c r="E626" s="96" t="s">
        <v>55</v>
      </c>
      <c r="F626" s="96" t="s">
        <v>56</v>
      </c>
      <c r="G626" s="96" t="s">
        <v>55</v>
      </c>
      <c r="H626" s="96" t="s">
        <v>56</v>
      </c>
      <c r="I626" s="96" t="s">
        <v>55</v>
      </c>
      <c r="J626" s="96" t="s">
        <v>56</v>
      </c>
      <c r="K626" s="96" t="s">
        <v>55</v>
      </c>
      <c r="L626" s="96" t="s">
        <v>56</v>
      </c>
      <c r="M626" s="96" t="s">
        <v>55</v>
      </c>
      <c r="N626" s="96" t="s">
        <v>56</v>
      </c>
      <c r="O626" s="96" t="s">
        <v>55</v>
      </c>
      <c r="P626" s="96" t="s">
        <v>56</v>
      </c>
    </row>
    <row r="627" spans="1:16" ht="15" customHeight="1" x14ac:dyDescent="0.25">
      <c r="A627" s="51"/>
      <c r="B627" s="51"/>
      <c r="C627" s="62" t="s">
        <v>315</v>
      </c>
      <c r="D627" s="56"/>
      <c r="E627" s="39"/>
      <c r="F627" s="39"/>
      <c r="G627" s="39"/>
      <c r="H627" s="39"/>
      <c r="I627" s="39"/>
      <c r="J627" s="39"/>
      <c r="K627" s="39"/>
      <c r="L627" s="39"/>
      <c r="M627" s="39"/>
      <c r="N627" s="39"/>
      <c r="O627" s="39"/>
      <c r="P627" s="39"/>
    </row>
    <row r="628" spans="1:16" ht="15" customHeight="1" x14ac:dyDescent="0.25">
      <c r="A628" s="51"/>
      <c r="B628" s="51"/>
      <c r="C628" s="62" t="s">
        <v>333</v>
      </c>
      <c r="D628" s="56"/>
      <c r="E628" s="39"/>
      <c r="F628" s="39"/>
      <c r="G628" s="39"/>
      <c r="H628" s="39"/>
      <c r="I628" s="39"/>
      <c r="J628" s="39"/>
      <c r="K628" s="39"/>
      <c r="L628" s="39"/>
      <c r="M628" s="39"/>
      <c r="N628" s="39"/>
      <c r="O628" s="39"/>
      <c r="P628" s="39"/>
    </row>
    <row r="629" spans="1:16" ht="15" customHeight="1" x14ac:dyDescent="0.25">
      <c r="A629" s="51"/>
      <c r="B629" s="51"/>
      <c r="C629" s="62" t="s">
        <v>317</v>
      </c>
      <c r="D629" s="56"/>
      <c r="E629" s="39"/>
      <c r="F629" s="39"/>
      <c r="G629" s="39"/>
      <c r="H629" s="39"/>
      <c r="I629" s="39"/>
      <c r="J629" s="39"/>
      <c r="K629" s="39"/>
      <c r="L629" s="39"/>
      <c r="M629" s="39"/>
      <c r="N629" s="39"/>
      <c r="O629" s="39"/>
      <c r="P629" s="39"/>
    </row>
    <row r="630" spans="1:16" ht="15" customHeight="1" x14ac:dyDescent="0.25">
      <c r="A630" s="51"/>
      <c r="B630" s="51"/>
      <c r="C630" s="63" t="s">
        <v>350</v>
      </c>
      <c r="D630" s="60"/>
      <c r="E630" s="111"/>
      <c r="F630" s="111"/>
      <c r="G630" s="111"/>
      <c r="H630" s="111"/>
      <c r="I630" s="111"/>
      <c r="J630" s="111"/>
      <c r="K630" s="111"/>
      <c r="L630" s="111"/>
      <c r="M630" s="111"/>
      <c r="N630" s="111"/>
      <c r="O630" s="111"/>
      <c r="P630" s="111"/>
    </row>
    <row r="631" spans="1:16" ht="15" customHeight="1" x14ac:dyDescent="0.25">
      <c r="A631" s="51"/>
      <c r="B631" s="51"/>
      <c r="C631" s="65" t="s">
        <v>78</v>
      </c>
      <c r="D631" s="92"/>
      <c r="E631" s="37"/>
      <c r="F631" s="37"/>
      <c r="G631" s="37"/>
      <c r="H631" s="37"/>
      <c r="I631" s="37"/>
      <c r="J631" s="37"/>
      <c r="K631" s="37"/>
      <c r="L631" s="37"/>
      <c r="M631" s="37"/>
      <c r="N631" s="37"/>
      <c r="O631" s="37"/>
      <c r="P631" s="37"/>
    </row>
    <row r="632" spans="1:16" ht="15" customHeight="1" x14ac:dyDescent="0.25">
      <c r="A632" s="51"/>
      <c r="B632" s="51"/>
      <c r="C632" s="89" t="s">
        <v>79</v>
      </c>
      <c r="D632" s="92"/>
      <c r="E632" s="37"/>
      <c r="F632" s="37"/>
      <c r="G632" s="37"/>
      <c r="H632" s="37"/>
      <c r="I632" s="37"/>
      <c r="J632" s="37"/>
      <c r="K632" s="37"/>
      <c r="L632" s="37"/>
      <c r="M632" s="37"/>
      <c r="N632" s="37"/>
      <c r="O632" s="37"/>
      <c r="P632" s="37"/>
    </row>
    <row r="633" spans="1:16" ht="15" customHeight="1" x14ac:dyDescent="0.25">
      <c r="A633" s="51"/>
      <c r="B633" s="51"/>
      <c r="C633" s="89" t="s">
        <v>80</v>
      </c>
      <c r="D633" s="92"/>
      <c r="E633" s="37"/>
      <c r="F633" s="37"/>
      <c r="G633" s="37"/>
      <c r="H633" s="37"/>
      <c r="I633" s="37"/>
      <c r="J633" s="37"/>
      <c r="K633" s="37"/>
      <c r="L633" s="37"/>
      <c r="M633" s="37"/>
      <c r="N633" s="37"/>
      <c r="O633" s="37"/>
      <c r="P633" s="37"/>
    </row>
    <row r="634" spans="1:16" ht="15" customHeight="1" x14ac:dyDescent="0.25">
      <c r="A634" s="51"/>
      <c r="B634" s="51"/>
      <c r="C634" s="89" t="s">
        <v>81</v>
      </c>
      <c r="D634" s="92"/>
      <c r="E634" s="37"/>
      <c r="F634" s="37"/>
      <c r="G634" s="37"/>
      <c r="H634" s="37"/>
      <c r="I634" s="37"/>
      <c r="J634" s="37"/>
      <c r="K634" s="37"/>
      <c r="L634" s="37"/>
      <c r="M634" s="37"/>
      <c r="N634" s="37"/>
      <c r="O634" s="37"/>
      <c r="P634" s="37"/>
    </row>
    <row r="635" spans="1:16" ht="15" customHeight="1" x14ac:dyDescent="0.25">
      <c r="A635" s="51"/>
      <c r="B635" s="51"/>
      <c r="C635" s="89" t="s">
        <v>82</v>
      </c>
      <c r="D635" s="92"/>
      <c r="E635" s="37"/>
      <c r="F635" s="37"/>
      <c r="G635" s="37"/>
      <c r="H635" s="37"/>
      <c r="I635" s="37"/>
      <c r="J635" s="37"/>
      <c r="K635" s="37"/>
      <c r="L635" s="37"/>
      <c r="M635" s="37"/>
      <c r="N635" s="37"/>
      <c r="O635" s="37"/>
      <c r="P635" s="37"/>
    </row>
    <row r="636" spans="1:16" ht="15" customHeight="1" x14ac:dyDescent="0.25">
      <c r="A636" s="51"/>
      <c r="B636" s="51"/>
      <c r="C636" s="89" t="s">
        <v>83</v>
      </c>
      <c r="D636" s="92"/>
      <c r="E636" s="37"/>
      <c r="F636" s="37"/>
      <c r="G636" s="37"/>
      <c r="H636" s="37"/>
      <c r="I636" s="37"/>
      <c r="J636" s="37"/>
      <c r="K636" s="37"/>
      <c r="L636" s="37"/>
      <c r="M636" s="37"/>
      <c r="N636" s="37"/>
      <c r="O636" s="37"/>
      <c r="P636" s="37"/>
    </row>
    <row r="637" spans="1:16" ht="15" customHeight="1" x14ac:dyDescent="0.25">
      <c r="A637" s="51"/>
      <c r="B637" s="51"/>
      <c r="C637" s="110" t="s">
        <v>84</v>
      </c>
      <c r="D637" s="92"/>
      <c r="E637" s="37"/>
      <c r="F637" s="37"/>
      <c r="G637" s="37"/>
      <c r="H637" s="37"/>
      <c r="I637" s="37"/>
      <c r="J637" s="37"/>
      <c r="K637" s="37"/>
      <c r="L637" s="37"/>
      <c r="M637" s="37"/>
      <c r="N637" s="37"/>
      <c r="O637" s="37"/>
      <c r="P637" s="37"/>
    </row>
    <row r="638" spans="1:16" ht="15" customHeight="1" x14ac:dyDescent="0.25">
      <c r="A638" s="51"/>
      <c r="B638" s="51"/>
      <c r="C638" s="97" t="s">
        <v>85</v>
      </c>
      <c r="D638" s="56"/>
      <c r="E638" s="39"/>
      <c r="F638" s="39"/>
      <c r="G638" s="39"/>
      <c r="H638" s="39"/>
      <c r="I638" s="39"/>
      <c r="J638" s="39"/>
      <c r="K638" s="39"/>
      <c r="L638" s="39"/>
      <c r="M638" s="39"/>
      <c r="N638" s="39"/>
      <c r="O638" s="39"/>
      <c r="P638" s="39"/>
    </row>
    <row r="639" spans="1:16" ht="15" customHeight="1" x14ac:dyDescent="0.25">
      <c r="A639" s="51"/>
      <c r="B639" s="51"/>
      <c r="C639" s="62" t="s">
        <v>86</v>
      </c>
      <c r="D639" s="56"/>
      <c r="E639" s="39"/>
      <c r="F639" s="39"/>
      <c r="G639" s="39"/>
      <c r="H639" s="39"/>
      <c r="I639" s="39"/>
      <c r="J639" s="39"/>
      <c r="K639" s="39"/>
      <c r="L639" s="39"/>
      <c r="M639" s="39"/>
      <c r="N639" s="39"/>
      <c r="O639" s="39"/>
      <c r="P639" s="39"/>
    </row>
    <row r="640" spans="1:16" ht="15" customHeight="1" x14ac:dyDescent="0.25">
      <c r="A640" s="51"/>
      <c r="B640" s="51"/>
      <c r="C640" s="62" t="s">
        <v>81</v>
      </c>
      <c r="D640" s="56"/>
      <c r="E640" s="39"/>
      <c r="F640" s="39"/>
      <c r="G640" s="39"/>
      <c r="H640" s="39"/>
      <c r="I640" s="39"/>
      <c r="J640" s="39"/>
      <c r="K640" s="39"/>
      <c r="L640" s="39"/>
      <c r="M640" s="39"/>
      <c r="N640" s="39"/>
      <c r="O640" s="39"/>
      <c r="P640" s="39"/>
    </row>
    <row r="641" spans="1:16" ht="15" customHeight="1" x14ac:dyDescent="0.25">
      <c r="A641" s="51"/>
      <c r="B641" s="51"/>
      <c r="C641" s="62" t="s">
        <v>82</v>
      </c>
      <c r="D641" s="56"/>
      <c r="E641" s="39"/>
      <c r="F641" s="39"/>
      <c r="G641" s="39"/>
      <c r="H641" s="39"/>
      <c r="I641" s="39"/>
      <c r="J641" s="39"/>
      <c r="K641" s="39"/>
      <c r="L641" s="39"/>
      <c r="M641" s="39"/>
      <c r="N641" s="39"/>
      <c r="O641" s="39"/>
      <c r="P641" s="39"/>
    </row>
    <row r="642" spans="1:16" ht="15" customHeight="1" x14ac:dyDescent="0.25">
      <c r="A642" s="51"/>
      <c r="B642" s="51"/>
      <c r="C642" s="62" t="s">
        <v>83</v>
      </c>
      <c r="D642" s="56"/>
      <c r="E642" s="39"/>
      <c r="F642" s="39"/>
      <c r="G642" s="39"/>
      <c r="H642" s="39"/>
      <c r="I642" s="39"/>
      <c r="J642" s="39"/>
      <c r="K642" s="39"/>
      <c r="L642" s="39"/>
      <c r="M642" s="39"/>
      <c r="N642" s="39"/>
      <c r="O642" s="39"/>
      <c r="P642" s="39"/>
    </row>
    <row r="643" spans="1:16" ht="15" customHeight="1" x14ac:dyDescent="0.25">
      <c r="A643" s="51"/>
      <c r="B643" s="51"/>
      <c r="C643" s="62" t="s">
        <v>87</v>
      </c>
      <c r="D643" s="56"/>
      <c r="E643" s="39"/>
      <c r="F643" s="39"/>
      <c r="G643" s="39"/>
      <c r="H643" s="39"/>
      <c r="I643" s="39"/>
      <c r="J643" s="39"/>
      <c r="K643" s="39"/>
      <c r="L643" s="39"/>
      <c r="M643" s="39"/>
      <c r="N643" s="39"/>
      <c r="O643" s="39"/>
      <c r="P643" s="39"/>
    </row>
    <row r="644" spans="1:16" ht="15" customHeight="1" x14ac:dyDescent="0.25">
      <c r="A644" s="51"/>
      <c r="B644" s="51"/>
      <c r="C644" s="62" t="s">
        <v>88</v>
      </c>
      <c r="D644" s="56"/>
      <c r="E644" s="39"/>
      <c r="F644" s="39"/>
      <c r="G644" s="39"/>
      <c r="H644" s="39"/>
      <c r="I644" s="39"/>
      <c r="J644" s="39"/>
      <c r="K644" s="39"/>
      <c r="L644" s="39"/>
      <c r="M644" s="39"/>
      <c r="N644" s="39"/>
      <c r="O644" s="39"/>
      <c r="P644" s="39"/>
    </row>
    <row r="645" spans="1:16" ht="15" customHeight="1" x14ac:dyDescent="0.25">
      <c r="A645" s="51"/>
      <c r="B645" s="51"/>
      <c r="C645" s="65" t="s">
        <v>89</v>
      </c>
      <c r="D645" s="92"/>
      <c r="E645" s="37"/>
      <c r="F645" s="37"/>
      <c r="G645" s="37"/>
      <c r="H645" s="37"/>
      <c r="I645" s="37"/>
      <c r="J645" s="37"/>
      <c r="K645" s="37"/>
      <c r="L645" s="37"/>
      <c r="M645" s="37"/>
      <c r="N645" s="37"/>
      <c r="O645" s="37"/>
      <c r="P645" s="37"/>
    </row>
    <row r="646" spans="1:16" ht="15" customHeight="1" x14ac:dyDescent="0.25">
      <c r="A646" s="51"/>
      <c r="B646" s="51"/>
      <c r="C646" s="89" t="s">
        <v>90</v>
      </c>
      <c r="D646" s="92"/>
      <c r="E646" s="37"/>
      <c r="F646" s="37"/>
      <c r="G646" s="37"/>
      <c r="H646" s="37"/>
      <c r="I646" s="37"/>
      <c r="J646" s="37"/>
      <c r="K646" s="37"/>
      <c r="L646" s="37"/>
      <c r="M646" s="37"/>
      <c r="N646" s="37"/>
      <c r="O646" s="37"/>
      <c r="P646" s="37"/>
    </row>
    <row r="647" spans="1:16" ht="15" customHeight="1" x14ac:dyDescent="0.25">
      <c r="A647" s="51"/>
      <c r="B647" s="51"/>
      <c r="C647" s="89" t="s">
        <v>91</v>
      </c>
      <c r="D647" s="92"/>
      <c r="E647" s="37"/>
      <c r="F647" s="37"/>
      <c r="G647" s="37"/>
      <c r="H647" s="37"/>
      <c r="I647" s="37"/>
      <c r="J647" s="37"/>
      <c r="K647" s="37"/>
      <c r="L647" s="37"/>
      <c r="M647" s="37"/>
      <c r="N647" s="37"/>
      <c r="O647" s="37"/>
      <c r="P647" s="37"/>
    </row>
    <row r="648" spans="1:16" ht="15" customHeight="1" x14ac:dyDescent="0.25">
      <c r="A648" s="51"/>
      <c r="B648" s="51"/>
      <c r="C648" s="89" t="s">
        <v>92</v>
      </c>
      <c r="D648" s="92"/>
      <c r="E648" s="37"/>
      <c r="F648" s="37"/>
      <c r="G648" s="37"/>
      <c r="H648" s="37"/>
      <c r="I648" s="37"/>
      <c r="J648" s="37"/>
      <c r="K648" s="37"/>
      <c r="L648" s="37"/>
      <c r="M648" s="37"/>
      <c r="N648" s="37"/>
      <c r="O648" s="37"/>
      <c r="P648" s="37"/>
    </row>
    <row r="649" spans="1:16" ht="15" customHeight="1" x14ac:dyDescent="0.25">
      <c r="A649" s="51"/>
      <c r="B649" s="51"/>
      <c r="C649" s="89" t="s">
        <v>93</v>
      </c>
      <c r="D649" s="92"/>
      <c r="E649" s="37"/>
      <c r="F649" s="37"/>
      <c r="G649" s="37"/>
      <c r="H649" s="37"/>
      <c r="I649" s="37"/>
      <c r="J649" s="37"/>
      <c r="K649" s="37"/>
      <c r="L649" s="37"/>
      <c r="M649" s="37"/>
      <c r="N649" s="37"/>
      <c r="O649" s="37"/>
      <c r="P649" s="37"/>
    </row>
    <row r="650" spans="1:16" ht="15" customHeight="1" x14ac:dyDescent="0.25">
      <c r="A650" s="51"/>
      <c r="B650" s="51"/>
      <c r="C650" s="89" t="s">
        <v>94</v>
      </c>
      <c r="D650" s="92"/>
      <c r="E650" s="37"/>
      <c r="F650" s="37"/>
      <c r="G650" s="37"/>
      <c r="H650" s="37"/>
      <c r="I650" s="37"/>
      <c r="J650" s="37"/>
      <c r="K650" s="37"/>
      <c r="L650" s="37"/>
      <c r="M650" s="37"/>
      <c r="N650" s="37"/>
      <c r="O650" s="37"/>
      <c r="P650" s="37"/>
    </row>
    <row r="651" spans="1:16" ht="15" customHeight="1" x14ac:dyDescent="0.25">
      <c r="A651" s="51"/>
      <c r="B651" s="51"/>
      <c r="C651" s="97" t="s">
        <v>95</v>
      </c>
      <c r="D651" s="56"/>
      <c r="E651" s="39"/>
      <c r="F651" s="39"/>
      <c r="G651" s="39"/>
      <c r="H651" s="39"/>
      <c r="I651" s="39"/>
      <c r="J651" s="39"/>
      <c r="K651" s="39"/>
      <c r="L651" s="39"/>
      <c r="M651" s="39"/>
      <c r="N651" s="39"/>
      <c r="O651" s="39"/>
      <c r="P651" s="39"/>
    </row>
    <row r="652" spans="1:16" ht="15" customHeight="1" x14ac:dyDescent="0.25">
      <c r="A652" s="51"/>
      <c r="B652" s="51"/>
      <c r="C652" s="62" t="s">
        <v>96</v>
      </c>
      <c r="D652" s="56"/>
      <c r="E652" s="39"/>
      <c r="F652" s="39"/>
      <c r="G652" s="39"/>
      <c r="H652" s="39"/>
      <c r="I652" s="39"/>
      <c r="J652" s="39"/>
      <c r="K652" s="39"/>
      <c r="L652" s="39"/>
      <c r="M652" s="39"/>
      <c r="N652" s="39"/>
      <c r="O652" s="39"/>
      <c r="P652" s="39"/>
    </row>
    <row r="653" spans="1:16" ht="15" customHeight="1" x14ac:dyDescent="0.25">
      <c r="A653" s="51"/>
      <c r="B653" s="51"/>
      <c r="C653" s="62" t="s">
        <v>97</v>
      </c>
      <c r="D653" s="56"/>
      <c r="E653" s="39"/>
      <c r="F653" s="39"/>
      <c r="G653" s="39"/>
      <c r="H653" s="39"/>
      <c r="I653" s="39"/>
      <c r="J653" s="39"/>
      <c r="K653" s="39"/>
      <c r="L653" s="39"/>
      <c r="M653" s="39"/>
      <c r="N653" s="39"/>
      <c r="O653" s="39"/>
      <c r="P653" s="39"/>
    </row>
    <row r="654" spans="1:16" ht="15" customHeight="1" x14ac:dyDescent="0.25">
      <c r="A654" s="51"/>
      <c r="B654" s="51"/>
      <c r="C654" s="62" t="s">
        <v>98</v>
      </c>
      <c r="D654" s="56"/>
      <c r="E654" s="39"/>
      <c r="F654" s="39"/>
      <c r="G654" s="39"/>
      <c r="H654" s="39"/>
      <c r="I654" s="39"/>
      <c r="J654" s="39"/>
      <c r="K654" s="39"/>
      <c r="L654" s="39"/>
      <c r="M654" s="39"/>
      <c r="N654" s="39"/>
      <c r="O654" s="39"/>
      <c r="P654" s="39"/>
    </row>
    <row r="655" spans="1:16" ht="15" customHeight="1" x14ac:dyDescent="0.25">
      <c r="A655" s="51"/>
      <c r="B655" s="51"/>
      <c r="C655" s="62" t="s">
        <v>99</v>
      </c>
      <c r="D655" s="56"/>
      <c r="E655" s="39"/>
      <c r="F655" s="39"/>
      <c r="G655" s="39"/>
      <c r="H655" s="39"/>
      <c r="I655" s="39"/>
      <c r="J655" s="39"/>
      <c r="K655" s="39"/>
      <c r="L655" s="39"/>
      <c r="M655" s="39"/>
      <c r="N655" s="39"/>
      <c r="O655" s="39"/>
      <c r="P655" s="39"/>
    </row>
    <row r="656" spans="1:16" ht="15" customHeight="1" x14ac:dyDescent="0.25">
      <c r="A656" s="51"/>
      <c r="B656" s="51"/>
      <c r="C656" s="62" t="s">
        <v>100</v>
      </c>
      <c r="D656" s="56"/>
      <c r="E656" s="39"/>
      <c r="F656" s="39"/>
      <c r="G656" s="39"/>
      <c r="H656" s="39"/>
      <c r="I656" s="39"/>
      <c r="J656" s="39"/>
      <c r="K656" s="39"/>
      <c r="L656" s="39"/>
      <c r="M656" s="39"/>
      <c r="N656" s="39"/>
      <c r="O656" s="39"/>
      <c r="P656" s="39"/>
    </row>
    <row r="657" spans="1:16" ht="15" customHeight="1" x14ac:dyDescent="0.25">
      <c r="A657" s="290"/>
      <c r="B657" s="290"/>
      <c r="C657" s="613" t="s">
        <v>709</v>
      </c>
      <c r="D657" s="613"/>
      <c r="E657" s="613"/>
      <c r="F657" s="613"/>
      <c r="G657" s="613"/>
      <c r="H657" s="613"/>
      <c r="I657" s="613"/>
      <c r="J657" s="613"/>
      <c r="K657" s="613"/>
      <c r="L657" s="613"/>
      <c r="M657" s="613"/>
      <c r="N657" s="696"/>
      <c r="O657" s="696"/>
      <c r="P657" s="696"/>
    </row>
    <row r="658" spans="1:16" ht="15" customHeight="1" x14ac:dyDescent="0.25">
      <c r="A658" s="290"/>
      <c r="B658" s="290"/>
      <c r="C658" s="613"/>
      <c r="D658" s="613"/>
      <c r="E658" s="613"/>
      <c r="F658" s="613"/>
      <c r="G658" s="613"/>
      <c r="H658" s="613"/>
      <c r="I658" s="613"/>
      <c r="J658" s="613"/>
      <c r="K658" s="613"/>
      <c r="L658" s="613"/>
      <c r="M658" s="613"/>
      <c r="N658" s="696"/>
      <c r="O658" s="696"/>
      <c r="P658" s="696"/>
    </row>
    <row r="659" spans="1:16" ht="5.0999999999999996" customHeight="1" x14ac:dyDescent="0.25"/>
    <row r="660" spans="1:16" ht="15" customHeight="1" x14ac:dyDescent="0.25">
      <c r="A660" s="292"/>
      <c r="B660" s="292"/>
      <c r="C660" s="292"/>
      <c r="D660" s="292"/>
      <c r="E660" s="292"/>
      <c r="F660" s="292"/>
      <c r="G660" s="292"/>
      <c r="H660" s="292"/>
      <c r="I660" s="292"/>
      <c r="J660" s="292"/>
      <c r="K660" s="292"/>
      <c r="L660" s="292"/>
      <c r="M660" s="292"/>
      <c r="N660" s="292"/>
      <c r="O660" s="289"/>
      <c r="P660" s="289"/>
    </row>
    <row r="661" spans="1:16" ht="15" customHeight="1" x14ac:dyDescent="0.25">
      <c r="A661" s="51"/>
      <c r="B661" s="51"/>
      <c r="C661" s="297"/>
      <c r="D661" s="56"/>
      <c r="E661" s="298"/>
      <c r="F661" s="299"/>
      <c r="G661" s="298"/>
      <c r="H661" s="299"/>
      <c r="I661" s="298"/>
      <c r="J661" s="299"/>
      <c r="K661" s="298"/>
      <c r="L661" s="299"/>
      <c r="M661" s="298"/>
      <c r="N661" s="299"/>
      <c r="O661" s="298"/>
      <c r="P661" s="299"/>
    </row>
    <row r="662" spans="1:16" ht="15" customHeight="1" x14ac:dyDescent="0.25">
      <c r="A662" s="51"/>
      <c r="B662" s="51"/>
      <c r="C662" s="102"/>
      <c r="D662" s="103"/>
      <c r="E662" s="693" t="s">
        <v>51</v>
      </c>
      <c r="F662" s="695"/>
      <c r="G662" s="693" t="s">
        <v>52</v>
      </c>
      <c r="H662" s="695"/>
      <c r="I662" s="693" t="s">
        <v>53</v>
      </c>
      <c r="J662" s="695"/>
      <c r="K662" s="714" t="s">
        <v>54</v>
      </c>
      <c r="L662" s="715"/>
      <c r="M662" s="693" t="s">
        <v>229</v>
      </c>
      <c r="N662" s="694"/>
      <c r="O662" s="693" t="s">
        <v>230</v>
      </c>
      <c r="P662" s="683"/>
    </row>
    <row r="663" spans="1:16" ht="15" customHeight="1" x14ac:dyDescent="0.25">
      <c r="A663" s="51"/>
      <c r="B663" s="51"/>
      <c r="C663" s="63" t="s">
        <v>353</v>
      </c>
      <c r="D663" s="60"/>
      <c r="E663" s="98" t="s">
        <v>55</v>
      </c>
      <c r="F663" s="98" t="s">
        <v>56</v>
      </c>
      <c r="G663" s="98" t="s">
        <v>55</v>
      </c>
      <c r="H663" s="98" t="s">
        <v>56</v>
      </c>
      <c r="I663" s="98" t="s">
        <v>55</v>
      </c>
      <c r="J663" s="98" t="s">
        <v>56</v>
      </c>
      <c r="K663" s="98" t="s">
        <v>55</v>
      </c>
      <c r="L663" s="98" t="s">
        <v>56</v>
      </c>
      <c r="M663" s="98" t="s">
        <v>55</v>
      </c>
      <c r="N663" s="98" t="s">
        <v>56</v>
      </c>
      <c r="O663" s="98" t="s">
        <v>55</v>
      </c>
      <c r="P663" s="98" t="s">
        <v>56</v>
      </c>
    </row>
    <row r="664" spans="1:16" ht="15" customHeight="1" x14ac:dyDescent="0.25">
      <c r="A664" s="51"/>
      <c r="B664" s="51"/>
      <c r="C664" s="62" t="s">
        <v>76</v>
      </c>
      <c r="D664" s="56"/>
      <c r="E664" s="39"/>
      <c r="F664" s="39"/>
      <c r="G664" s="39"/>
      <c r="H664" s="39"/>
      <c r="I664" s="39"/>
      <c r="J664" s="39"/>
      <c r="K664" s="39"/>
      <c r="L664" s="39"/>
      <c r="M664" s="39"/>
      <c r="N664" s="39"/>
      <c r="O664" s="39"/>
      <c r="P664" s="39"/>
    </row>
    <row r="665" spans="1:16" ht="15" customHeight="1" x14ac:dyDescent="0.25">
      <c r="A665" s="51"/>
      <c r="B665" s="51"/>
      <c r="C665" s="66">
        <v>1</v>
      </c>
      <c r="D665" s="56"/>
      <c r="E665" s="39"/>
      <c r="F665" s="39"/>
      <c r="G665" s="39"/>
      <c r="H665" s="39"/>
      <c r="I665" s="39"/>
      <c r="J665" s="39"/>
      <c r="K665" s="39"/>
      <c r="L665" s="39"/>
      <c r="M665" s="39"/>
      <c r="N665" s="39"/>
      <c r="O665" s="39"/>
      <c r="P665" s="39"/>
    </row>
    <row r="666" spans="1:16" ht="15" customHeight="1" x14ac:dyDescent="0.25">
      <c r="A666" s="51"/>
      <c r="B666" s="51"/>
      <c r="C666" s="66">
        <v>2</v>
      </c>
      <c r="D666" s="56"/>
      <c r="E666" s="39"/>
      <c r="F666" s="39"/>
      <c r="G666" s="39"/>
      <c r="H666" s="39"/>
      <c r="I666" s="39"/>
      <c r="J666" s="39"/>
      <c r="K666" s="39"/>
      <c r="L666" s="39"/>
      <c r="M666" s="39"/>
      <c r="N666" s="39"/>
      <c r="O666" s="39"/>
      <c r="P666" s="39"/>
    </row>
    <row r="667" spans="1:16" ht="15" customHeight="1" x14ac:dyDescent="0.25">
      <c r="A667" s="51"/>
      <c r="B667" s="51"/>
      <c r="C667" s="66">
        <v>3</v>
      </c>
      <c r="D667" s="56"/>
      <c r="E667" s="39"/>
      <c r="F667" s="39"/>
      <c r="G667" s="39"/>
      <c r="H667" s="39"/>
      <c r="I667" s="39"/>
      <c r="J667" s="39"/>
      <c r="K667" s="39"/>
      <c r="L667" s="39"/>
      <c r="M667" s="39"/>
      <c r="N667" s="39"/>
      <c r="O667" s="39"/>
      <c r="P667" s="39"/>
    </row>
    <row r="668" spans="1:16" ht="15" customHeight="1" x14ac:dyDescent="0.25">
      <c r="A668" s="51"/>
      <c r="B668" s="51"/>
      <c r="C668" s="66">
        <v>4</v>
      </c>
      <c r="D668" s="56"/>
      <c r="E668" s="39"/>
      <c r="F668" s="39"/>
      <c r="G668" s="39"/>
      <c r="H668" s="39"/>
      <c r="I668" s="39"/>
      <c r="J668" s="39"/>
      <c r="K668" s="39"/>
      <c r="L668" s="39"/>
      <c r="M668" s="39"/>
      <c r="N668" s="39"/>
      <c r="O668" s="39"/>
      <c r="P668" s="39"/>
    </row>
    <row r="669" spans="1:16" ht="15" customHeight="1" x14ac:dyDescent="0.25">
      <c r="A669" s="51"/>
      <c r="B669" s="51"/>
      <c r="C669" s="66">
        <v>5</v>
      </c>
      <c r="D669" s="56"/>
      <c r="E669" s="39"/>
      <c r="F669" s="39"/>
      <c r="G669" s="39"/>
      <c r="H669" s="39"/>
      <c r="I669" s="39"/>
      <c r="J669" s="39"/>
      <c r="K669" s="39"/>
      <c r="L669" s="39"/>
      <c r="M669" s="39"/>
      <c r="N669" s="39"/>
      <c r="O669" s="39"/>
      <c r="P669" s="39"/>
    </row>
    <row r="670" spans="1:16" ht="15" customHeight="1" x14ac:dyDescent="0.25">
      <c r="A670" s="51"/>
      <c r="B670" s="51"/>
      <c r="C670" s="89" t="s">
        <v>77</v>
      </c>
      <c r="D670" s="92"/>
      <c r="E670" s="37"/>
      <c r="F670" s="37"/>
      <c r="G670" s="37"/>
      <c r="H670" s="37"/>
      <c r="I670" s="37"/>
      <c r="J670" s="37"/>
      <c r="K670" s="37"/>
      <c r="L670" s="37"/>
      <c r="M670" s="37"/>
      <c r="N670" s="37"/>
      <c r="O670" s="37"/>
      <c r="P670" s="37"/>
    </row>
    <row r="671" spans="1:16" ht="15" customHeight="1" x14ac:dyDescent="0.25">
      <c r="A671" s="51"/>
      <c r="B671" s="51"/>
      <c r="C671" s="109">
        <v>1</v>
      </c>
      <c r="D671" s="92"/>
      <c r="E671" s="37"/>
      <c r="F671" s="37"/>
      <c r="G671" s="37"/>
      <c r="H671" s="37"/>
      <c r="I671" s="37"/>
      <c r="J671" s="37"/>
      <c r="K671" s="37"/>
      <c r="L671" s="37"/>
      <c r="M671" s="37"/>
      <c r="N671" s="37"/>
      <c r="O671" s="37"/>
      <c r="P671" s="37"/>
    </row>
    <row r="672" spans="1:16" ht="15" customHeight="1" x14ac:dyDescent="0.25">
      <c r="A672" s="51"/>
      <c r="B672" s="51"/>
      <c r="C672" s="109">
        <v>2</v>
      </c>
      <c r="D672" s="92"/>
      <c r="E672" s="37"/>
      <c r="F672" s="37"/>
      <c r="G672" s="37"/>
      <c r="H672" s="37"/>
      <c r="I672" s="37"/>
      <c r="J672" s="37"/>
      <c r="K672" s="37"/>
      <c r="L672" s="37"/>
      <c r="M672" s="37"/>
      <c r="N672" s="37"/>
      <c r="O672" s="37"/>
      <c r="P672" s="37"/>
    </row>
    <row r="673" spans="1:16" ht="15" customHeight="1" x14ac:dyDescent="0.25">
      <c r="A673" s="51"/>
      <c r="B673" s="51"/>
      <c r="C673" s="109">
        <v>3</v>
      </c>
      <c r="D673" s="92"/>
      <c r="E673" s="37"/>
      <c r="F673" s="37"/>
      <c r="G673" s="37"/>
      <c r="H673" s="37"/>
      <c r="I673" s="37"/>
      <c r="J673" s="37"/>
      <c r="K673" s="37"/>
      <c r="L673" s="37"/>
      <c r="M673" s="37"/>
      <c r="N673" s="37"/>
      <c r="O673" s="37"/>
      <c r="P673" s="37"/>
    </row>
    <row r="674" spans="1:16" ht="15" customHeight="1" x14ac:dyDescent="0.25">
      <c r="A674" s="51"/>
      <c r="B674" s="51"/>
      <c r="C674" s="109">
        <v>4</v>
      </c>
      <c r="D674" s="92"/>
      <c r="E674" s="37"/>
      <c r="F674" s="37"/>
      <c r="G674" s="37"/>
      <c r="H674" s="37"/>
      <c r="I674" s="37"/>
      <c r="J674" s="37"/>
      <c r="K674" s="37"/>
      <c r="L674" s="37"/>
      <c r="M674" s="37"/>
      <c r="N674" s="37"/>
      <c r="O674" s="37"/>
      <c r="P674" s="37"/>
    </row>
    <row r="675" spans="1:16" ht="15" customHeight="1" x14ac:dyDescent="0.25">
      <c r="A675" s="51"/>
      <c r="B675" s="51"/>
      <c r="C675" s="109">
        <v>5</v>
      </c>
      <c r="D675" s="92"/>
      <c r="E675" s="37"/>
      <c r="F675" s="37"/>
      <c r="G675" s="37"/>
      <c r="H675" s="37"/>
      <c r="I675" s="37"/>
      <c r="J675" s="37"/>
      <c r="K675" s="37"/>
      <c r="L675" s="37"/>
      <c r="M675" s="37"/>
      <c r="N675" s="37"/>
      <c r="O675" s="37"/>
      <c r="P675" s="37"/>
    </row>
    <row r="676" spans="1:16" ht="15" customHeight="1" x14ac:dyDescent="0.25">
      <c r="A676" s="51"/>
      <c r="B676" s="51"/>
      <c r="C676" s="301" t="s">
        <v>562</v>
      </c>
      <c r="D676" s="56"/>
      <c r="E676" s="302"/>
      <c r="F676" s="302"/>
      <c r="G676" s="302"/>
      <c r="H676" s="302"/>
      <c r="I676" s="302"/>
      <c r="J676" s="302"/>
      <c r="K676" s="302"/>
      <c r="L676" s="302"/>
      <c r="M676" s="302"/>
      <c r="N676" s="302"/>
      <c r="O676" s="302"/>
      <c r="P676" s="302"/>
    </row>
    <row r="677" spans="1:16" ht="15" customHeight="1" x14ac:dyDescent="0.25">
      <c r="A677" s="51"/>
      <c r="B677" s="51"/>
      <c r="C677" s="62" t="s">
        <v>76</v>
      </c>
      <c r="D677" s="56"/>
      <c r="E677" s="302"/>
      <c r="F677" s="302"/>
      <c r="G677" s="302"/>
      <c r="H677" s="302"/>
      <c r="I677" s="302"/>
      <c r="J677" s="302"/>
      <c r="K677" s="302"/>
      <c r="L677" s="302"/>
      <c r="M677" s="302"/>
      <c r="N677" s="302"/>
      <c r="O677" s="302"/>
      <c r="P677" s="302"/>
    </row>
    <row r="678" spans="1:16" ht="15" customHeight="1" x14ac:dyDescent="0.25">
      <c r="A678" s="51"/>
      <c r="B678" s="51"/>
      <c r="C678" s="66">
        <v>1</v>
      </c>
      <c r="D678" s="56"/>
      <c r="E678" s="302"/>
      <c r="F678" s="302"/>
      <c r="G678" s="302"/>
      <c r="H678" s="302"/>
      <c r="I678" s="302"/>
      <c r="J678" s="302"/>
      <c r="K678" s="302"/>
      <c r="L678" s="302"/>
      <c r="M678" s="302"/>
      <c r="N678" s="302"/>
      <c r="O678" s="302"/>
      <c r="P678" s="302"/>
    </row>
    <row r="679" spans="1:16" ht="15" customHeight="1" x14ac:dyDescent="0.25">
      <c r="A679" s="51"/>
      <c r="B679" s="51"/>
      <c r="C679" s="66">
        <v>2</v>
      </c>
      <c r="D679" s="56"/>
      <c r="E679" s="302"/>
      <c r="F679" s="302"/>
      <c r="G679" s="302"/>
      <c r="H679" s="302"/>
      <c r="I679" s="302"/>
      <c r="J679" s="302"/>
      <c r="K679" s="302"/>
      <c r="L679" s="302"/>
      <c r="M679" s="302"/>
      <c r="N679" s="302"/>
      <c r="O679" s="302"/>
      <c r="P679" s="302"/>
    </row>
    <row r="680" spans="1:16" ht="15" customHeight="1" x14ac:dyDescent="0.25">
      <c r="A680" s="51"/>
      <c r="B680" s="51"/>
      <c r="C680" s="66">
        <v>3</v>
      </c>
      <c r="D680" s="56"/>
      <c r="E680" s="302"/>
      <c r="F680" s="302"/>
      <c r="G680" s="302"/>
      <c r="H680" s="302"/>
      <c r="I680" s="302"/>
      <c r="J680" s="302"/>
      <c r="K680" s="302"/>
      <c r="L680" s="302"/>
      <c r="M680" s="302"/>
      <c r="N680" s="302"/>
      <c r="O680" s="302"/>
      <c r="P680" s="302"/>
    </row>
    <row r="681" spans="1:16" ht="15" customHeight="1" x14ac:dyDescent="0.25">
      <c r="A681" s="51"/>
      <c r="B681" s="51"/>
      <c r="C681" s="66">
        <v>4</v>
      </c>
      <c r="D681" s="56"/>
      <c r="E681" s="302"/>
      <c r="F681" s="302"/>
      <c r="G681" s="302"/>
      <c r="H681" s="302"/>
      <c r="I681" s="302"/>
      <c r="J681" s="302"/>
      <c r="K681" s="302"/>
      <c r="L681" s="302"/>
      <c r="M681" s="302"/>
      <c r="N681" s="302"/>
      <c r="O681" s="302"/>
      <c r="P681" s="302"/>
    </row>
    <row r="682" spans="1:16" ht="15" customHeight="1" x14ac:dyDescent="0.25">
      <c r="A682" s="51"/>
      <c r="B682" s="51"/>
      <c r="C682" s="66">
        <v>5</v>
      </c>
      <c r="D682" s="56"/>
      <c r="E682" s="302"/>
      <c r="F682" s="302"/>
      <c r="G682" s="302"/>
      <c r="H682" s="302"/>
      <c r="I682" s="302"/>
      <c r="J682" s="302"/>
      <c r="K682" s="302"/>
      <c r="L682" s="302"/>
      <c r="M682" s="302"/>
      <c r="N682" s="302"/>
      <c r="O682" s="302"/>
      <c r="P682" s="302"/>
    </row>
    <row r="683" spans="1:16" ht="15" customHeight="1" x14ac:dyDescent="0.25">
      <c r="A683" s="51"/>
      <c r="B683" s="51"/>
      <c r="C683" s="89" t="s">
        <v>77</v>
      </c>
      <c r="D683" s="92"/>
      <c r="E683" s="300"/>
      <c r="F683" s="300"/>
      <c r="G683" s="300"/>
      <c r="H683" s="300"/>
      <c r="I683" s="300"/>
      <c r="J683" s="300"/>
      <c r="K683" s="300"/>
      <c r="L683" s="300"/>
      <c r="M683" s="300"/>
      <c r="N683" s="300"/>
      <c r="O683" s="300"/>
      <c r="P683" s="300"/>
    </row>
    <row r="684" spans="1:16" ht="15" customHeight="1" x14ac:dyDescent="0.25">
      <c r="A684" s="51"/>
      <c r="B684" s="51"/>
      <c r="C684" s="109">
        <v>1</v>
      </c>
      <c r="D684" s="92"/>
      <c r="E684" s="300"/>
      <c r="F684" s="300"/>
      <c r="G684" s="300"/>
      <c r="H684" s="300"/>
      <c r="I684" s="300"/>
      <c r="J684" s="300"/>
      <c r="K684" s="300"/>
      <c r="L684" s="300"/>
      <c r="M684" s="300"/>
      <c r="N684" s="300"/>
      <c r="O684" s="300"/>
      <c r="P684" s="300"/>
    </row>
    <row r="685" spans="1:16" ht="15" customHeight="1" x14ac:dyDescent="0.25">
      <c r="A685" s="51"/>
      <c r="B685" s="51"/>
      <c r="C685" s="109">
        <v>2</v>
      </c>
      <c r="D685" s="92"/>
      <c r="E685" s="300"/>
      <c r="F685" s="300"/>
      <c r="G685" s="300"/>
      <c r="H685" s="300"/>
      <c r="I685" s="300"/>
      <c r="J685" s="300"/>
      <c r="K685" s="300"/>
      <c r="L685" s="300"/>
      <c r="M685" s="300"/>
      <c r="N685" s="300"/>
      <c r="O685" s="300"/>
      <c r="P685" s="300"/>
    </row>
    <row r="686" spans="1:16" ht="15" customHeight="1" x14ac:dyDescent="0.25">
      <c r="A686" s="51"/>
      <c r="B686" s="51"/>
      <c r="C686" s="109">
        <v>3</v>
      </c>
      <c r="D686" s="92"/>
      <c r="E686" s="300"/>
      <c r="F686" s="300"/>
      <c r="G686" s="300"/>
      <c r="H686" s="300"/>
      <c r="I686" s="300"/>
      <c r="J686" s="300"/>
      <c r="K686" s="300"/>
      <c r="L686" s="300"/>
      <c r="M686" s="300"/>
      <c r="N686" s="300"/>
      <c r="O686" s="300"/>
      <c r="P686" s="300"/>
    </row>
    <row r="687" spans="1:16" ht="15" customHeight="1" x14ac:dyDescent="0.25">
      <c r="A687" s="51"/>
      <c r="B687" s="51"/>
      <c r="C687" s="109">
        <v>4</v>
      </c>
      <c r="D687" s="92"/>
      <c r="E687" s="300"/>
      <c r="F687" s="300"/>
      <c r="G687" s="300"/>
      <c r="H687" s="300"/>
      <c r="I687" s="300"/>
      <c r="J687" s="300"/>
      <c r="K687" s="300"/>
      <c r="L687" s="300"/>
      <c r="M687" s="300"/>
      <c r="N687" s="300"/>
      <c r="O687" s="300"/>
      <c r="P687" s="300"/>
    </row>
    <row r="688" spans="1:16" ht="15" customHeight="1" x14ac:dyDescent="0.25">
      <c r="A688" s="51"/>
      <c r="B688" s="51"/>
      <c r="C688" s="109">
        <v>5</v>
      </c>
      <c r="D688" s="92"/>
      <c r="E688" s="300"/>
      <c r="F688" s="300"/>
      <c r="G688" s="300"/>
      <c r="H688" s="300"/>
      <c r="I688" s="300"/>
      <c r="J688" s="300"/>
      <c r="K688" s="300"/>
      <c r="L688" s="300"/>
      <c r="M688" s="300"/>
      <c r="N688" s="300"/>
      <c r="O688" s="300"/>
      <c r="P688" s="300"/>
    </row>
    <row r="689" spans="1:16" ht="15" customHeight="1" x14ac:dyDescent="0.25">
      <c r="A689" s="51"/>
      <c r="B689" s="51"/>
      <c r="C689" s="97" t="s">
        <v>75</v>
      </c>
      <c r="D689" s="56"/>
      <c r="E689" s="39"/>
      <c r="F689" s="39"/>
      <c r="G689" s="39"/>
      <c r="H689" s="39"/>
      <c r="I689" s="39"/>
      <c r="J689" s="39"/>
      <c r="K689" s="39"/>
      <c r="L689" s="39"/>
      <c r="M689" s="39"/>
      <c r="N689" s="39"/>
      <c r="O689" s="39"/>
      <c r="P689" s="39"/>
    </row>
    <row r="690" spans="1:16" ht="15" customHeight="1" x14ac:dyDescent="0.25">
      <c r="A690" s="51"/>
      <c r="B690" s="51"/>
      <c r="C690" s="62" t="s">
        <v>76</v>
      </c>
      <c r="D690" s="56"/>
      <c r="E690" s="39"/>
      <c r="F690" s="39"/>
      <c r="G690" s="39"/>
      <c r="H690" s="39"/>
      <c r="I690" s="39"/>
      <c r="J690" s="39"/>
      <c r="K690" s="39"/>
      <c r="L690" s="39"/>
      <c r="M690" s="39"/>
      <c r="N690" s="39"/>
      <c r="O690" s="39"/>
      <c r="P690" s="39"/>
    </row>
    <row r="691" spans="1:16" ht="15" customHeight="1" x14ac:dyDescent="0.25">
      <c r="A691" s="51"/>
      <c r="B691" s="51"/>
      <c r="C691" s="66">
        <v>1</v>
      </c>
      <c r="D691" s="56"/>
      <c r="E691" s="39"/>
      <c r="F691" s="39"/>
      <c r="G691" s="39"/>
      <c r="H691" s="39"/>
      <c r="I691" s="39"/>
      <c r="J691" s="39"/>
      <c r="K691" s="39"/>
      <c r="L691" s="39"/>
      <c r="M691" s="39"/>
      <c r="N691" s="39"/>
      <c r="O691" s="39"/>
      <c r="P691" s="39"/>
    </row>
    <row r="692" spans="1:16" ht="15" customHeight="1" x14ac:dyDescent="0.25">
      <c r="A692" s="51"/>
      <c r="B692" s="51"/>
      <c r="C692" s="66">
        <v>2</v>
      </c>
      <c r="D692" s="56"/>
      <c r="E692" s="39"/>
      <c r="F692" s="39"/>
      <c r="G692" s="39"/>
      <c r="H692" s="39"/>
      <c r="I692" s="39"/>
      <c r="J692" s="39"/>
      <c r="K692" s="39"/>
      <c r="L692" s="39"/>
      <c r="M692" s="39"/>
      <c r="N692" s="39"/>
      <c r="O692" s="39"/>
      <c r="P692" s="39"/>
    </row>
    <row r="693" spans="1:16" ht="15" customHeight="1" x14ac:dyDescent="0.25">
      <c r="A693" s="51"/>
      <c r="B693" s="51"/>
      <c r="C693" s="66">
        <v>3</v>
      </c>
      <c r="D693" s="56"/>
      <c r="E693" s="39"/>
      <c r="F693" s="39"/>
      <c r="G693" s="39"/>
      <c r="H693" s="39"/>
      <c r="I693" s="39"/>
      <c r="J693" s="39"/>
      <c r="K693" s="39"/>
      <c r="L693" s="39"/>
      <c r="M693" s="39"/>
      <c r="N693" s="39"/>
      <c r="O693" s="39"/>
      <c r="P693" s="39"/>
    </row>
    <row r="694" spans="1:16" ht="15" customHeight="1" x14ac:dyDescent="0.25">
      <c r="A694" s="51"/>
      <c r="B694" s="51"/>
      <c r="C694" s="66">
        <v>4</v>
      </c>
      <c r="D694" s="56"/>
      <c r="E694" s="39"/>
      <c r="F694" s="39"/>
      <c r="G694" s="39"/>
      <c r="H694" s="39"/>
      <c r="I694" s="39"/>
      <c r="J694" s="39"/>
      <c r="K694" s="39"/>
      <c r="L694" s="39"/>
      <c r="M694" s="39"/>
      <c r="N694" s="39"/>
      <c r="O694" s="39"/>
      <c r="P694" s="39"/>
    </row>
    <row r="695" spans="1:16" ht="15" customHeight="1" x14ac:dyDescent="0.25">
      <c r="A695" s="51"/>
      <c r="B695" s="51"/>
      <c r="C695" s="66">
        <v>5</v>
      </c>
      <c r="D695" s="56"/>
      <c r="E695" s="39"/>
      <c r="F695" s="39"/>
      <c r="G695" s="39"/>
      <c r="H695" s="39"/>
      <c r="I695" s="39"/>
      <c r="J695" s="39"/>
      <c r="K695" s="39"/>
      <c r="L695" s="39"/>
      <c r="M695" s="39"/>
      <c r="N695" s="39"/>
      <c r="O695" s="39"/>
      <c r="P695" s="39"/>
    </row>
    <row r="696" spans="1:16" ht="15" customHeight="1" x14ac:dyDescent="0.25">
      <c r="A696" s="51"/>
      <c r="B696" s="51"/>
      <c r="C696" s="89" t="s">
        <v>77</v>
      </c>
      <c r="D696" s="92"/>
      <c r="E696" s="37"/>
      <c r="F696" s="37"/>
      <c r="G696" s="37"/>
      <c r="H696" s="37"/>
      <c r="I696" s="37"/>
      <c r="J696" s="37"/>
      <c r="K696" s="37"/>
      <c r="L696" s="37"/>
      <c r="M696" s="37"/>
      <c r="N696" s="37"/>
      <c r="O696" s="37"/>
      <c r="P696" s="37"/>
    </row>
    <row r="697" spans="1:16" ht="15" customHeight="1" x14ac:dyDescent="0.25">
      <c r="A697" s="51"/>
      <c r="B697" s="51"/>
      <c r="C697" s="109">
        <v>1</v>
      </c>
      <c r="D697" s="92"/>
      <c r="E697" s="37"/>
      <c r="F697" s="37"/>
      <c r="G697" s="37"/>
      <c r="H697" s="37"/>
      <c r="I697" s="37"/>
      <c r="J697" s="37"/>
      <c r="K697" s="37"/>
      <c r="L697" s="37"/>
      <c r="M697" s="37"/>
      <c r="N697" s="37"/>
      <c r="O697" s="37"/>
      <c r="P697" s="37"/>
    </row>
    <row r="698" spans="1:16" ht="15" customHeight="1" x14ac:dyDescent="0.25">
      <c r="A698" s="51"/>
      <c r="B698" s="51"/>
      <c r="C698" s="109">
        <v>2</v>
      </c>
      <c r="D698" s="92"/>
      <c r="E698" s="37"/>
      <c r="F698" s="37"/>
      <c r="G698" s="37"/>
      <c r="H698" s="37"/>
      <c r="I698" s="37"/>
      <c r="J698" s="37"/>
      <c r="K698" s="37"/>
      <c r="L698" s="37"/>
      <c r="M698" s="37"/>
      <c r="N698" s="37"/>
      <c r="O698" s="37"/>
      <c r="P698" s="37"/>
    </row>
    <row r="699" spans="1:16" ht="15" customHeight="1" x14ac:dyDescent="0.25">
      <c r="A699" s="51"/>
      <c r="B699" s="51"/>
      <c r="C699" s="109">
        <v>3</v>
      </c>
      <c r="D699" s="92"/>
      <c r="E699" s="37"/>
      <c r="F699" s="37"/>
      <c r="G699" s="37"/>
      <c r="H699" s="37"/>
      <c r="I699" s="37"/>
      <c r="J699" s="37"/>
      <c r="K699" s="37"/>
      <c r="L699" s="37"/>
      <c r="M699" s="37"/>
      <c r="N699" s="37"/>
      <c r="O699" s="37"/>
      <c r="P699" s="37"/>
    </row>
    <row r="700" spans="1:16" ht="15" customHeight="1" x14ac:dyDescent="0.25">
      <c r="A700" s="51"/>
      <c r="B700" s="51"/>
      <c r="C700" s="109">
        <v>4</v>
      </c>
      <c r="D700" s="92"/>
      <c r="E700" s="37"/>
      <c r="F700" s="37"/>
      <c r="G700" s="37"/>
      <c r="H700" s="37"/>
      <c r="I700" s="37"/>
      <c r="J700" s="37"/>
      <c r="K700" s="37"/>
      <c r="L700" s="37"/>
      <c r="M700" s="37"/>
      <c r="N700" s="37"/>
      <c r="O700" s="37"/>
      <c r="P700" s="37"/>
    </row>
    <row r="701" spans="1:16" ht="15" customHeight="1" x14ac:dyDescent="0.25">
      <c r="A701" s="51"/>
      <c r="B701" s="51"/>
      <c r="C701" s="109">
        <v>5</v>
      </c>
      <c r="D701" s="92"/>
      <c r="E701" s="37"/>
      <c r="F701" s="37"/>
      <c r="G701" s="37"/>
      <c r="H701" s="37"/>
      <c r="I701" s="37"/>
      <c r="J701" s="37"/>
      <c r="K701" s="37"/>
      <c r="L701" s="37"/>
      <c r="M701" s="37"/>
      <c r="N701" s="37"/>
      <c r="O701" s="37"/>
      <c r="P701" s="37"/>
    </row>
    <row r="706" spans="1:30" x14ac:dyDescent="0.25">
      <c r="O706"/>
      <c r="P706"/>
    </row>
    <row r="707" spans="1:30" x14ac:dyDescent="0.25">
      <c r="O707"/>
      <c r="P707"/>
    </row>
    <row r="708" spans="1:30" x14ac:dyDescent="0.25">
      <c r="A708" s="318"/>
      <c r="B708" s="567"/>
      <c r="C708" s="613" t="s">
        <v>710</v>
      </c>
      <c r="D708" s="614"/>
      <c r="E708" s="614"/>
      <c r="F708" s="614"/>
      <c r="G708" s="614"/>
      <c r="H708" s="614"/>
      <c r="I708" s="614"/>
      <c r="J708" s="614"/>
      <c r="K708" s="614"/>
      <c r="L708" s="614"/>
      <c r="M708" s="614"/>
      <c r="N708" s="614"/>
      <c r="O708" s="614"/>
      <c r="P708" s="614"/>
      <c r="Q708" s="567"/>
      <c r="R708" s="567"/>
      <c r="S708" s="567"/>
      <c r="T708" s="567"/>
      <c r="U708" s="567"/>
      <c r="V708" s="567"/>
      <c r="W708" s="567"/>
      <c r="X708" s="567"/>
      <c r="Y708" s="567"/>
      <c r="Z708" s="567"/>
      <c r="AA708" s="567"/>
      <c r="AB708" s="567"/>
      <c r="AC708" s="567"/>
      <c r="AD708" s="567"/>
    </row>
    <row r="709" spans="1:30" x14ac:dyDescent="0.25">
      <c r="A709" s="567"/>
      <c r="B709" s="567"/>
      <c r="C709" s="614"/>
      <c r="D709" s="614"/>
      <c r="E709" s="614"/>
      <c r="F709" s="614"/>
      <c r="G709" s="614"/>
      <c r="H709" s="614"/>
      <c r="I709" s="614"/>
      <c r="J709" s="614"/>
      <c r="K709" s="614"/>
      <c r="L709" s="614"/>
      <c r="M709" s="614"/>
      <c r="N709" s="614"/>
      <c r="O709" s="614"/>
      <c r="P709" s="614"/>
      <c r="Q709" s="567"/>
      <c r="R709" s="567"/>
      <c r="S709" s="567"/>
      <c r="T709" s="567"/>
      <c r="U709" s="567"/>
      <c r="V709" s="567"/>
      <c r="W709" s="567"/>
      <c r="X709" s="567"/>
      <c r="Y709" s="567"/>
      <c r="Z709" s="567"/>
      <c r="AA709" s="567"/>
      <c r="AB709" s="567"/>
      <c r="AC709" s="567"/>
      <c r="AD709" s="567"/>
    </row>
    <row r="710" spans="1:30" x14ac:dyDescent="0.25">
      <c r="A710" s="595"/>
      <c r="B710" s="595"/>
      <c r="C710" s="595"/>
      <c r="D710" s="595"/>
      <c r="E710" s="595"/>
      <c r="F710" s="595"/>
      <c r="G710" s="595"/>
      <c r="H710" s="595"/>
      <c r="I710" s="595"/>
      <c r="J710" s="595"/>
      <c r="K710" s="595"/>
      <c r="L710" s="595"/>
      <c r="M710" s="595"/>
      <c r="N710" s="595"/>
      <c r="O710" s="595"/>
      <c r="P710" s="595"/>
      <c r="Q710" s="595"/>
      <c r="R710" s="595"/>
      <c r="S710" s="595"/>
      <c r="T710" s="595"/>
      <c r="U710" s="595"/>
      <c r="V710" s="595"/>
      <c r="W710" s="595"/>
      <c r="X710" s="595"/>
      <c r="Y710" s="595"/>
      <c r="Z710" s="595"/>
      <c r="AA710" s="595"/>
      <c r="AB710" s="595"/>
      <c r="AC710" s="595"/>
      <c r="AD710" s="595"/>
    </row>
    <row r="711" spans="1:30" x14ac:dyDescent="0.25">
      <c r="A711" s="571"/>
      <c r="B711" s="595"/>
      <c r="C711" s="464"/>
      <c r="D711" s="464"/>
      <c r="E711" s="464"/>
      <c r="F711" s="464"/>
      <c r="G711" s="464"/>
      <c r="H711" s="464"/>
      <c r="I711" s="464"/>
      <c r="J711" s="464"/>
      <c r="K711" s="464"/>
      <c r="L711" s="464"/>
      <c r="M711" s="464"/>
      <c r="N711" s="464"/>
      <c r="O711" s="464"/>
      <c r="P711" s="464"/>
      <c r="Q711" s="464"/>
      <c r="R711" s="464"/>
      <c r="S711" s="464"/>
      <c r="T711" s="464"/>
      <c r="U711" s="464"/>
      <c r="V711" s="464"/>
      <c r="W711" s="464"/>
      <c r="X711" s="464"/>
      <c r="Y711" s="464"/>
      <c r="Z711" s="464"/>
      <c r="AA711" s="464"/>
      <c r="AB711" s="464"/>
      <c r="AC711" s="464"/>
      <c r="AD711" s="464"/>
    </row>
    <row r="712" spans="1:30" x14ac:dyDescent="0.25">
      <c r="A712" s="1"/>
      <c r="B712" s="1"/>
      <c r="C712" s="1"/>
      <c r="D712" s="465"/>
      <c r="E712" s="466"/>
      <c r="F712" s="466"/>
      <c r="G712" s="686" t="s">
        <v>632</v>
      </c>
      <c r="H712" s="687"/>
      <c r="I712" s="688"/>
      <c r="J712" s="688"/>
      <c r="K712" s="688"/>
      <c r="L712" s="467"/>
      <c r="M712" s="468"/>
      <c r="N712" s="689" t="s">
        <v>633</v>
      </c>
      <c r="O712" s="690"/>
      <c r="P712" s="691"/>
      <c r="Q712" s="469"/>
      <c r="R712" s="690" t="s">
        <v>634</v>
      </c>
      <c r="S712" s="691"/>
      <c r="T712" s="691"/>
      <c r="U712" s="691"/>
      <c r="V712" s="638" t="s">
        <v>49</v>
      </c>
      <c r="W712" s="639"/>
      <c r="X712" s="640" t="s">
        <v>635</v>
      </c>
      <c r="Y712" s="641"/>
      <c r="Z712" s="641"/>
      <c r="AA712" s="641"/>
      <c r="AB712" s="642"/>
      <c r="AC712" s="638" t="s">
        <v>636</v>
      </c>
      <c r="AD712" s="643"/>
    </row>
    <row r="713" spans="1:30" x14ac:dyDescent="0.25">
      <c r="A713" s="1"/>
      <c r="B713" s="1"/>
      <c r="C713" s="17"/>
      <c r="D713" s="609" t="s">
        <v>637</v>
      </c>
      <c r="E713" s="644" t="s">
        <v>50</v>
      </c>
      <c r="F713" s="644" t="s">
        <v>638</v>
      </c>
      <c r="G713" s="646" t="s">
        <v>639</v>
      </c>
      <c r="H713" s="646" t="s">
        <v>640</v>
      </c>
      <c r="I713" s="646" t="s">
        <v>641</v>
      </c>
      <c r="J713" s="646" t="s">
        <v>642</v>
      </c>
      <c r="K713" s="646" t="s">
        <v>643</v>
      </c>
      <c r="L713" s="649" t="s">
        <v>644</v>
      </c>
      <c r="M713" s="649" t="s">
        <v>645</v>
      </c>
      <c r="N713" s="652" t="s">
        <v>646</v>
      </c>
      <c r="O713" s="609" t="s">
        <v>647</v>
      </c>
      <c r="P713" s="609" t="s">
        <v>648</v>
      </c>
      <c r="Q713" s="609" t="s">
        <v>649</v>
      </c>
      <c r="R713" s="652" t="s">
        <v>650</v>
      </c>
      <c r="S713" s="609" t="s">
        <v>651</v>
      </c>
      <c r="T713" s="609" t="s">
        <v>652</v>
      </c>
      <c r="U713" s="655" t="s">
        <v>653</v>
      </c>
      <c r="V713" s="609" t="s">
        <v>654</v>
      </c>
      <c r="W713" s="609" t="s">
        <v>655</v>
      </c>
      <c r="X713" s="609" t="s">
        <v>656</v>
      </c>
      <c r="Y713" s="609" t="s">
        <v>657</v>
      </c>
      <c r="Z713" s="609" t="s">
        <v>658</v>
      </c>
      <c r="AA713" s="609" t="s">
        <v>738</v>
      </c>
      <c r="AB713" s="609" t="s">
        <v>659</v>
      </c>
      <c r="AC713" s="609" t="s">
        <v>660</v>
      </c>
      <c r="AD713" s="609" t="s">
        <v>661</v>
      </c>
    </row>
    <row r="714" spans="1:30" x14ac:dyDescent="0.25">
      <c r="A714" s="1"/>
      <c r="B714" s="1"/>
      <c r="C714" s="470"/>
      <c r="D714" s="610"/>
      <c r="E714" s="645"/>
      <c r="F714" s="645"/>
      <c r="G714" s="647"/>
      <c r="H714" s="647"/>
      <c r="I714" s="647"/>
      <c r="J714" s="647"/>
      <c r="K714" s="647"/>
      <c r="L714" s="650"/>
      <c r="M714" s="650"/>
      <c r="N714" s="653"/>
      <c r="O714" s="610"/>
      <c r="P714" s="610"/>
      <c r="Q714" s="610"/>
      <c r="R714" s="653"/>
      <c r="S714" s="610"/>
      <c r="T714" s="610"/>
      <c r="U714" s="656"/>
      <c r="V714" s="610"/>
      <c r="W714" s="610"/>
      <c r="X714" s="610"/>
      <c r="Y714" s="610"/>
      <c r="Z714" s="610"/>
      <c r="AA714" s="610"/>
      <c r="AB714" s="610"/>
      <c r="AC714" s="610"/>
      <c r="AD714" s="610"/>
    </row>
    <row r="715" spans="1:30" x14ac:dyDescent="0.25">
      <c r="A715" s="1"/>
      <c r="B715" s="1"/>
      <c r="C715" s="470"/>
      <c r="D715" s="611"/>
      <c r="E715" s="645"/>
      <c r="F715" s="645"/>
      <c r="G715" s="648"/>
      <c r="H715" s="648"/>
      <c r="I715" s="648"/>
      <c r="J715" s="648"/>
      <c r="K715" s="648"/>
      <c r="L715" s="651"/>
      <c r="M715" s="651"/>
      <c r="N715" s="654"/>
      <c r="O715" s="611"/>
      <c r="P715" s="611"/>
      <c r="Q715" s="611"/>
      <c r="R715" s="654"/>
      <c r="S715" s="611"/>
      <c r="T715" s="611"/>
      <c r="U715" s="657"/>
      <c r="V715" s="611"/>
      <c r="W715" s="611"/>
      <c r="X715" s="611"/>
      <c r="Y715" s="611"/>
      <c r="Z715" s="611"/>
      <c r="AA715" s="611"/>
      <c r="AB715" s="611"/>
      <c r="AC715" s="611"/>
      <c r="AD715" s="612"/>
    </row>
    <row r="716" spans="1:30" x14ac:dyDescent="0.25">
      <c r="A716" s="1"/>
      <c r="B716" s="1"/>
      <c r="C716" s="1" t="s">
        <v>662</v>
      </c>
      <c r="D716" s="1"/>
      <c r="E716" s="478">
        <v>2015</v>
      </c>
      <c r="F716" s="471"/>
      <c r="G716" s="471"/>
      <c r="H716" s="479"/>
      <c r="I716" s="479"/>
      <c r="J716" s="480"/>
      <c r="K716" s="480"/>
      <c r="L716" s="480"/>
      <c r="M716" s="480"/>
      <c r="N716" s="481"/>
      <c r="O716" s="482"/>
      <c r="P716" s="483"/>
      <c r="Q716" s="483"/>
      <c r="R716" s="481"/>
      <c r="S716" s="484"/>
      <c r="T716" s="485"/>
      <c r="U716" s="486"/>
      <c r="V716" s="485"/>
      <c r="W716" s="486"/>
      <c r="X716" s="485"/>
      <c r="Y716" s="485"/>
      <c r="Z716" s="485"/>
      <c r="AA716" s="485"/>
      <c r="AB716" s="485"/>
      <c r="AC716" s="487"/>
      <c r="AD716" s="569"/>
    </row>
    <row r="717" spans="1:30" x14ac:dyDescent="0.25">
      <c r="A717" s="1"/>
      <c r="B717" s="1"/>
      <c r="C717" s="1"/>
      <c r="D717" s="1"/>
      <c r="E717" s="489"/>
      <c r="F717" s="471"/>
      <c r="G717" s="471"/>
      <c r="H717" s="479"/>
      <c r="I717" s="479"/>
      <c r="J717" s="480"/>
      <c r="K717" s="480"/>
      <c r="L717" s="480"/>
      <c r="M717" s="480"/>
      <c r="N717" s="481"/>
      <c r="O717" s="482"/>
      <c r="P717" s="483"/>
      <c r="Q717" s="483"/>
      <c r="R717" s="481"/>
      <c r="S717" s="484"/>
      <c r="T717" s="485"/>
      <c r="U717" s="486"/>
      <c r="V717" s="485"/>
      <c r="W717" s="486"/>
      <c r="X717" s="485"/>
      <c r="Y717" s="485"/>
      <c r="Z717" s="485"/>
      <c r="AA717" s="485"/>
      <c r="AB717" s="485"/>
      <c r="AC717" s="487"/>
      <c r="AD717" s="569"/>
    </row>
    <row r="718" spans="1:30" x14ac:dyDescent="0.25">
      <c r="A718" s="1"/>
      <c r="B718" s="1"/>
      <c r="C718" s="1" t="s">
        <v>663</v>
      </c>
      <c r="D718" s="1"/>
      <c r="E718" s="489">
        <f>E$714-1</f>
        <v>-1</v>
      </c>
      <c r="F718" s="471"/>
      <c r="G718" s="472">
        <v>50000000</v>
      </c>
      <c r="H718" s="473"/>
      <c r="I718" s="490">
        <v>5000000</v>
      </c>
      <c r="J718" s="490">
        <v>3000000</v>
      </c>
      <c r="K718" s="490">
        <v>500000</v>
      </c>
      <c r="L718" s="490">
        <v>0</v>
      </c>
      <c r="M718" s="490">
        <f>M719+G718+K718+L718-I718-I718</f>
        <v>1040500000</v>
      </c>
      <c r="N718" s="474">
        <v>200</v>
      </c>
      <c r="O718" s="475"/>
      <c r="P718" s="45">
        <v>20</v>
      </c>
      <c r="Q718" s="491">
        <f>Q719+N718-P718</f>
        <v>4162</v>
      </c>
      <c r="R718" s="472">
        <v>16000000</v>
      </c>
      <c r="S718" s="491">
        <v>64</v>
      </c>
      <c r="T718" s="472">
        <v>7000000</v>
      </c>
      <c r="U718" s="491">
        <v>22</v>
      </c>
      <c r="V718" s="472">
        <f>M718*6%</f>
        <v>62430000</v>
      </c>
      <c r="W718" s="492">
        <f>M718*1%</f>
        <v>10405000</v>
      </c>
      <c r="X718" s="490">
        <f>AA718*120000</f>
        <v>6000000</v>
      </c>
      <c r="Y718" s="490">
        <f>AB718*100000</f>
        <v>40000000</v>
      </c>
      <c r="Z718" s="493">
        <v>27000000</v>
      </c>
      <c r="AA718" s="45">
        <v>50</v>
      </c>
      <c r="AB718" s="45">
        <v>400</v>
      </c>
      <c r="AC718" s="476"/>
      <c r="AD718" s="569"/>
    </row>
    <row r="719" spans="1:30" x14ac:dyDescent="0.25">
      <c r="A719" s="5"/>
      <c r="B719" s="5"/>
      <c r="C719" s="47" t="s">
        <v>664</v>
      </c>
      <c r="D719" s="47"/>
      <c r="E719" s="494">
        <f>E718-1</f>
        <v>-2</v>
      </c>
      <c r="F719" s="495"/>
      <c r="G719" s="496"/>
      <c r="H719" s="497"/>
      <c r="I719" s="498"/>
      <c r="J719" s="498"/>
      <c r="K719" s="498"/>
      <c r="L719" s="498"/>
      <c r="M719" s="498">
        <v>1000000000</v>
      </c>
      <c r="N719" s="496"/>
      <c r="O719" s="497"/>
      <c r="P719" s="498"/>
      <c r="Q719" s="499">
        <v>3982</v>
      </c>
      <c r="R719" s="496"/>
      <c r="S719" s="498"/>
      <c r="T719" s="498"/>
      <c r="U719" s="500"/>
      <c r="V719" s="498"/>
      <c r="W719" s="500"/>
      <c r="X719" s="498"/>
      <c r="Y719" s="498"/>
      <c r="Z719" s="498"/>
      <c r="AA719" s="498"/>
      <c r="AB719" s="498"/>
      <c r="AC719" s="501"/>
      <c r="AD719" s="570"/>
    </row>
    <row r="720" spans="1:30" x14ac:dyDescent="0.25">
      <c r="A720" s="1"/>
      <c r="B720" s="1"/>
      <c r="C720" s="5" t="s">
        <v>664</v>
      </c>
      <c r="D720" s="5"/>
      <c r="E720" s="502">
        <f t="shared" ref="E720:E757" si="7">E719-1</f>
        <v>-3</v>
      </c>
      <c r="F720" s="471"/>
      <c r="G720" s="471"/>
      <c r="H720" s="479"/>
      <c r="I720" s="479"/>
      <c r="J720" s="480"/>
      <c r="K720" s="480"/>
      <c r="L720" s="480"/>
      <c r="M720" s="480"/>
      <c r="N720" s="503"/>
      <c r="O720" s="504"/>
      <c r="P720" s="485"/>
      <c r="Q720" s="485"/>
      <c r="R720" s="503"/>
      <c r="S720" s="45"/>
      <c r="T720" s="485"/>
      <c r="U720" s="486"/>
      <c r="V720" s="485"/>
      <c r="W720" s="486"/>
      <c r="X720" s="485"/>
      <c r="Y720" s="485"/>
      <c r="Z720" s="485"/>
      <c r="AA720" s="485"/>
      <c r="AB720" s="485"/>
      <c r="AC720" s="487"/>
      <c r="AD720" s="569"/>
    </row>
    <row r="721" spans="1:30" x14ac:dyDescent="0.25">
      <c r="A721" s="1"/>
      <c r="B721" s="1"/>
      <c r="C721" s="47" t="s">
        <v>664</v>
      </c>
      <c r="D721" s="47"/>
      <c r="E721" s="494">
        <f t="shared" si="7"/>
        <v>-4</v>
      </c>
      <c r="F721" s="495"/>
      <c r="G721" s="495"/>
      <c r="H721" s="497"/>
      <c r="I721" s="497"/>
      <c r="J721" s="498"/>
      <c r="K721" s="498"/>
      <c r="L721" s="498"/>
      <c r="M721" s="498"/>
      <c r="N721" s="505"/>
      <c r="O721" s="506"/>
      <c r="P721" s="507"/>
      <c r="Q721" s="507"/>
      <c r="R721" s="505"/>
      <c r="S721" s="507"/>
      <c r="T721" s="507"/>
      <c r="U721" s="508"/>
      <c r="V721" s="509"/>
      <c r="W721" s="508"/>
      <c r="X721" s="509"/>
      <c r="Y721" s="509"/>
      <c r="Z721" s="509"/>
      <c r="AA721" s="509"/>
      <c r="AB721" s="509"/>
      <c r="AC721" s="510"/>
      <c r="AD721" s="510"/>
    </row>
    <row r="722" spans="1:30" x14ac:dyDescent="0.25">
      <c r="A722" s="1"/>
      <c r="B722" s="1"/>
      <c r="C722" s="5" t="s">
        <v>664</v>
      </c>
      <c r="D722" s="5"/>
      <c r="E722" s="502">
        <f t="shared" si="7"/>
        <v>-5</v>
      </c>
      <c r="F722" s="471"/>
      <c r="G722" s="471"/>
      <c r="H722" s="479"/>
      <c r="I722" s="479"/>
      <c r="J722" s="480"/>
      <c r="K722" s="480"/>
      <c r="L722" s="480"/>
      <c r="M722" s="480"/>
      <c r="N722" s="512"/>
      <c r="O722" s="513"/>
      <c r="P722" s="514"/>
      <c r="Q722" s="514"/>
      <c r="R722" s="512"/>
      <c r="S722" s="55"/>
      <c r="T722" s="514"/>
      <c r="U722" s="486"/>
      <c r="V722" s="485"/>
      <c r="W722" s="486"/>
      <c r="X722" s="485"/>
      <c r="Y722" s="485"/>
      <c r="Z722" s="485"/>
      <c r="AA722" s="485"/>
      <c r="AB722" s="485"/>
      <c r="AC722" s="487"/>
      <c r="AD722" s="487"/>
    </row>
    <row r="723" spans="1:30" x14ac:dyDescent="0.25">
      <c r="A723" s="1"/>
      <c r="B723" s="1"/>
      <c r="C723" s="47" t="s">
        <v>664</v>
      </c>
      <c r="D723" s="47"/>
      <c r="E723" s="494">
        <f t="shared" si="7"/>
        <v>-6</v>
      </c>
      <c r="F723" s="515"/>
      <c r="G723" s="515"/>
      <c r="H723" s="516"/>
      <c r="I723" s="516"/>
      <c r="J723" s="44"/>
      <c r="K723" s="44"/>
      <c r="L723" s="44"/>
      <c r="M723" s="44"/>
      <c r="N723" s="517"/>
      <c r="O723" s="368"/>
      <c r="P723" s="28"/>
      <c r="Q723" s="28"/>
      <c r="R723" s="517"/>
      <c r="S723" s="28"/>
      <c r="T723" s="28"/>
      <c r="U723" s="511"/>
      <c r="V723" s="15"/>
      <c r="W723" s="511"/>
      <c r="X723" s="15"/>
      <c r="Y723" s="15"/>
      <c r="Z723" s="15"/>
      <c r="AA723" s="15"/>
      <c r="AB723" s="15"/>
      <c r="AC723" s="510"/>
      <c r="AD723" s="510"/>
    </row>
    <row r="724" spans="1:30" x14ac:dyDescent="0.25">
      <c r="A724" s="1"/>
      <c r="B724" s="1"/>
      <c r="C724" s="5" t="s">
        <v>664</v>
      </c>
      <c r="D724" s="5"/>
      <c r="E724" s="502">
        <f t="shared" si="7"/>
        <v>-7</v>
      </c>
      <c r="F724" s="518"/>
      <c r="G724" s="518"/>
      <c r="H724" s="519"/>
      <c r="I724" s="519"/>
      <c r="J724" s="9"/>
      <c r="K724" s="9"/>
      <c r="L724" s="9"/>
      <c r="M724" s="9"/>
      <c r="N724" s="520"/>
      <c r="O724" s="26"/>
      <c r="P724" s="49"/>
      <c r="Q724" s="24"/>
      <c r="R724" s="520"/>
      <c r="S724" s="25"/>
      <c r="T724" s="24"/>
      <c r="U724" s="488"/>
      <c r="V724" s="6"/>
      <c r="W724" s="488"/>
      <c r="X724" s="6"/>
      <c r="Y724" s="6"/>
      <c r="Z724" s="6"/>
      <c r="AA724" s="6"/>
      <c r="AB724" s="6"/>
      <c r="AC724" s="487"/>
      <c r="AD724" s="487"/>
    </row>
    <row r="725" spans="1:30" x14ac:dyDescent="0.25">
      <c r="A725" s="1"/>
      <c r="B725" s="1"/>
      <c r="C725" s="47" t="s">
        <v>664</v>
      </c>
      <c r="D725" s="47"/>
      <c r="E725" s="494">
        <f t="shared" si="7"/>
        <v>-8</v>
      </c>
      <c r="F725" s="515"/>
      <c r="G725" s="515"/>
      <c r="H725" s="516"/>
      <c r="I725" s="516"/>
      <c r="J725" s="44"/>
      <c r="K725" s="44"/>
      <c r="L725" s="44"/>
      <c r="M725" s="44"/>
      <c r="N725" s="517"/>
      <c r="O725" s="368"/>
      <c r="P725" s="28"/>
      <c r="Q725" s="28"/>
      <c r="R725" s="517"/>
      <c r="S725" s="28"/>
      <c r="T725" s="28"/>
      <c r="U725" s="511"/>
      <c r="V725" s="15"/>
      <c r="W725" s="511"/>
      <c r="X725" s="15"/>
      <c r="Y725" s="15"/>
      <c r="Z725" s="15"/>
      <c r="AA725" s="15"/>
      <c r="AB725" s="15"/>
      <c r="AC725" s="510"/>
      <c r="AD725" s="510"/>
    </row>
    <row r="726" spans="1:30" x14ac:dyDescent="0.25">
      <c r="A726" s="1"/>
      <c r="B726" s="1"/>
      <c r="C726" s="5" t="s">
        <v>664</v>
      </c>
      <c r="D726" s="5"/>
      <c r="E726" s="502">
        <f t="shared" si="7"/>
        <v>-9</v>
      </c>
      <c r="F726" s="518"/>
      <c r="G726" s="518"/>
      <c r="H726" s="519"/>
      <c r="I726" s="519"/>
      <c r="J726" s="9"/>
      <c r="K726" s="9"/>
      <c r="L726" s="9"/>
      <c r="M726" s="9"/>
      <c r="N726" s="520"/>
      <c r="O726" s="26"/>
      <c r="P726" s="24"/>
      <c r="Q726" s="24"/>
      <c r="R726" s="520"/>
      <c r="S726" s="25"/>
      <c r="T726" s="24"/>
      <c r="U726" s="488"/>
      <c r="V726" s="6"/>
      <c r="W726" s="488"/>
      <c r="X726" s="6"/>
      <c r="Y726" s="6"/>
      <c r="Z726" s="6"/>
      <c r="AA726" s="6"/>
      <c r="AB726" s="6"/>
      <c r="AC726" s="487"/>
      <c r="AD726" s="487"/>
    </row>
    <row r="727" spans="1:30" x14ac:dyDescent="0.25">
      <c r="A727" s="1"/>
      <c r="B727" s="1"/>
      <c r="C727" s="47" t="s">
        <v>664</v>
      </c>
      <c r="D727" s="47"/>
      <c r="E727" s="494">
        <f t="shared" si="7"/>
        <v>-10</v>
      </c>
      <c r="F727" s="515"/>
      <c r="G727" s="515"/>
      <c r="H727" s="516"/>
      <c r="I727" s="516"/>
      <c r="J727" s="44"/>
      <c r="K727" s="44"/>
      <c r="L727" s="44"/>
      <c r="M727" s="44"/>
      <c r="N727" s="517"/>
      <c r="O727" s="368"/>
      <c r="P727" s="28"/>
      <c r="Q727" s="28"/>
      <c r="R727" s="517"/>
      <c r="S727" s="28"/>
      <c r="T727" s="28"/>
      <c r="U727" s="511"/>
      <c r="V727" s="15"/>
      <c r="W727" s="511"/>
      <c r="X727" s="15"/>
      <c r="Y727" s="15"/>
      <c r="Z727" s="15"/>
      <c r="AA727" s="15"/>
      <c r="AB727" s="15"/>
      <c r="AC727" s="510"/>
      <c r="AD727" s="510"/>
    </row>
    <row r="728" spans="1:30" x14ac:dyDescent="0.25">
      <c r="A728" s="1"/>
      <c r="B728" s="1"/>
      <c r="C728" s="5" t="s">
        <v>664</v>
      </c>
      <c r="D728" s="5"/>
      <c r="E728" s="502">
        <f t="shared" si="7"/>
        <v>-11</v>
      </c>
      <c r="F728" s="518"/>
      <c r="G728" s="518"/>
      <c r="H728" s="519"/>
      <c r="I728" s="519"/>
      <c r="J728" s="9"/>
      <c r="K728" s="9"/>
      <c r="L728" s="9"/>
      <c r="M728" s="9"/>
      <c r="N728" s="520"/>
      <c r="O728" s="26"/>
      <c r="P728" s="24"/>
      <c r="Q728" s="24"/>
      <c r="R728" s="520"/>
      <c r="S728" s="25"/>
      <c r="T728" s="24"/>
      <c r="U728" s="488"/>
      <c r="V728" s="6"/>
      <c r="W728" s="488"/>
      <c r="X728" s="6"/>
      <c r="Y728" s="6"/>
      <c r="Z728" s="6"/>
      <c r="AA728" s="6"/>
      <c r="AB728" s="6"/>
      <c r="AC728" s="487"/>
      <c r="AD728" s="487"/>
    </row>
    <row r="729" spans="1:30" x14ac:dyDescent="0.25">
      <c r="A729" s="1"/>
      <c r="B729" s="1"/>
      <c r="C729" s="47" t="s">
        <v>664</v>
      </c>
      <c r="D729" s="47"/>
      <c r="E729" s="494">
        <f t="shared" si="7"/>
        <v>-12</v>
      </c>
      <c r="F729" s="515"/>
      <c r="G729" s="515"/>
      <c r="H729" s="516"/>
      <c r="I729" s="516"/>
      <c r="J729" s="44"/>
      <c r="K729" s="44"/>
      <c r="L729" s="44"/>
      <c r="M729" s="44"/>
      <c r="N729" s="517"/>
      <c r="O729" s="368"/>
      <c r="P729" s="28"/>
      <c r="Q729" s="28"/>
      <c r="R729" s="517"/>
      <c r="S729" s="28"/>
      <c r="T729" s="28"/>
      <c r="U729" s="511"/>
      <c r="V729" s="15"/>
      <c r="W729" s="511"/>
      <c r="X729" s="15"/>
      <c r="Y729" s="15"/>
      <c r="Z729" s="15"/>
      <c r="AA729" s="15"/>
      <c r="AB729" s="15"/>
      <c r="AC729" s="510"/>
      <c r="AD729" s="510"/>
    </row>
    <row r="730" spans="1:30" x14ac:dyDescent="0.25">
      <c r="A730" s="1"/>
      <c r="B730" s="1"/>
      <c r="C730" s="5" t="s">
        <v>664</v>
      </c>
      <c r="D730" s="5"/>
      <c r="E730" s="502">
        <f t="shared" si="7"/>
        <v>-13</v>
      </c>
      <c r="F730" s="518"/>
      <c r="G730" s="518"/>
      <c r="H730" s="519"/>
      <c r="I730" s="519"/>
      <c r="J730" s="9"/>
      <c r="K730" s="9"/>
      <c r="L730" s="9"/>
      <c r="M730" s="9"/>
      <c r="N730" s="520"/>
      <c r="O730" s="26"/>
      <c r="P730" s="24"/>
      <c r="Q730" s="24"/>
      <c r="R730" s="520"/>
      <c r="S730" s="25"/>
      <c r="T730" s="24"/>
      <c r="U730" s="488"/>
      <c r="V730" s="6"/>
      <c r="W730" s="488"/>
      <c r="X730" s="6"/>
      <c r="Y730" s="6"/>
      <c r="Z730" s="6"/>
      <c r="AA730" s="6"/>
      <c r="AB730" s="6"/>
      <c r="AC730" s="487"/>
      <c r="AD730" s="487"/>
    </row>
    <row r="731" spans="1:30" x14ac:dyDescent="0.25">
      <c r="A731" s="1"/>
      <c r="B731" s="1"/>
      <c r="C731" s="47" t="s">
        <v>664</v>
      </c>
      <c r="D731" s="47"/>
      <c r="E731" s="494">
        <f t="shared" si="7"/>
        <v>-14</v>
      </c>
      <c r="F731" s="515"/>
      <c r="G731" s="515"/>
      <c r="H731" s="516"/>
      <c r="I731" s="516"/>
      <c r="J731" s="44"/>
      <c r="K731" s="44"/>
      <c r="L731" s="44"/>
      <c r="M731" s="44"/>
      <c r="N731" s="517"/>
      <c r="O731" s="368"/>
      <c r="P731" s="28"/>
      <c r="Q731" s="28"/>
      <c r="R731" s="517"/>
      <c r="S731" s="28"/>
      <c r="T731" s="28"/>
      <c r="U731" s="511"/>
      <c r="V731" s="15"/>
      <c r="W731" s="511"/>
      <c r="X731" s="15"/>
      <c r="Y731" s="15"/>
      <c r="Z731" s="15"/>
      <c r="AA731" s="15"/>
      <c r="AB731" s="15"/>
      <c r="AC731" s="510"/>
      <c r="AD731" s="510"/>
    </row>
    <row r="732" spans="1:30" x14ac:dyDescent="0.25">
      <c r="A732" s="1"/>
      <c r="B732" s="1"/>
      <c r="C732" s="5" t="s">
        <v>664</v>
      </c>
      <c r="D732" s="5"/>
      <c r="E732" s="502">
        <f t="shared" si="7"/>
        <v>-15</v>
      </c>
      <c r="F732" s="518"/>
      <c r="G732" s="518"/>
      <c r="H732" s="519"/>
      <c r="I732" s="519"/>
      <c r="J732" s="9"/>
      <c r="K732" s="9"/>
      <c r="L732" s="9"/>
      <c r="M732" s="9"/>
      <c r="N732" s="520"/>
      <c r="O732" s="26"/>
      <c r="P732" s="24"/>
      <c r="Q732" s="24"/>
      <c r="R732" s="520"/>
      <c r="S732" s="25"/>
      <c r="T732" s="24"/>
      <c r="U732" s="488"/>
      <c r="V732" s="6"/>
      <c r="W732" s="488"/>
      <c r="X732" s="6"/>
      <c r="Y732" s="6"/>
      <c r="Z732" s="6"/>
      <c r="AA732" s="6"/>
      <c r="AB732" s="6"/>
      <c r="AC732" s="487"/>
      <c r="AD732" s="487"/>
    </row>
    <row r="733" spans="1:30" x14ac:dyDescent="0.25">
      <c r="A733" s="1"/>
      <c r="B733" s="1"/>
      <c r="C733" s="47" t="s">
        <v>664</v>
      </c>
      <c r="D733" s="47"/>
      <c r="E733" s="494">
        <f t="shared" si="7"/>
        <v>-16</v>
      </c>
      <c r="F733" s="515"/>
      <c r="G733" s="515"/>
      <c r="H733" s="516"/>
      <c r="I733" s="516"/>
      <c r="J733" s="44"/>
      <c r="K733" s="44"/>
      <c r="L733" s="44"/>
      <c r="M733" s="44"/>
      <c r="N733" s="517"/>
      <c r="O733" s="368"/>
      <c r="P733" s="28"/>
      <c r="Q733" s="28"/>
      <c r="R733" s="517"/>
      <c r="S733" s="28"/>
      <c r="T733" s="28"/>
      <c r="U733" s="511"/>
      <c r="V733" s="15"/>
      <c r="W733" s="511"/>
      <c r="X733" s="15"/>
      <c r="Y733" s="15"/>
      <c r="Z733" s="15"/>
      <c r="AA733" s="15"/>
      <c r="AB733" s="15"/>
      <c r="AC733" s="510"/>
      <c r="AD733" s="510"/>
    </row>
    <row r="734" spans="1:30" x14ac:dyDescent="0.25">
      <c r="A734" s="1"/>
      <c r="B734" s="1"/>
      <c r="C734" s="5" t="s">
        <v>664</v>
      </c>
      <c r="D734" s="5"/>
      <c r="E734" s="502">
        <f t="shared" si="7"/>
        <v>-17</v>
      </c>
      <c r="F734" s="518"/>
      <c r="G734" s="518"/>
      <c r="H734" s="519"/>
      <c r="I734" s="519"/>
      <c r="J734" s="9"/>
      <c r="K734" s="9"/>
      <c r="L734" s="9"/>
      <c r="M734" s="9"/>
      <c r="N734" s="520"/>
      <c r="O734" s="26"/>
      <c r="P734" s="24"/>
      <c r="Q734" s="24"/>
      <c r="R734" s="520"/>
      <c r="S734" s="25"/>
      <c r="T734" s="24"/>
      <c r="U734" s="488"/>
      <c r="V734" s="6"/>
      <c r="W734" s="488"/>
      <c r="X734" s="6"/>
      <c r="Y734" s="6"/>
      <c r="Z734" s="6"/>
      <c r="AA734" s="6"/>
      <c r="AB734" s="6"/>
      <c r="AC734" s="487"/>
      <c r="AD734" s="487"/>
    </row>
    <row r="735" spans="1:30" x14ac:dyDescent="0.25">
      <c r="A735" s="1"/>
      <c r="B735" s="1"/>
      <c r="C735" s="47" t="s">
        <v>664</v>
      </c>
      <c r="D735" s="47"/>
      <c r="E735" s="494">
        <f t="shared" si="7"/>
        <v>-18</v>
      </c>
      <c r="F735" s="515"/>
      <c r="G735" s="515"/>
      <c r="H735" s="516"/>
      <c r="I735" s="516"/>
      <c r="J735" s="44"/>
      <c r="K735" s="44"/>
      <c r="L735" s="44"/>
      <c r="M735" s="44"/>
      <c r="N735" s="517"/>
      <c r="O735" s="368"/>
      <c r="P735" s="28"/>
      <c r="Q735" s="28"/>
      <c r="R735" s="517"/>
      <c r="S735" s="28"/>
      <c r="T735" s="28"/>
      <c r="U735" s="511"/>
      <c r="V735" s="15"/>
      <c r="W735" s="511"/>
      <c r="X735" s="15"/>
      <c r="Y735" s="15"/>
      <c r="Z735" s="15"/>
      <c r="AA735" s="15"/>
      <c r="AB735" s="15"/>
      <c r="AC735" s="510"/>
      <c r="AD735" s="510"/>
    </row>
    <row r="736" spans="1:30" x14ac:dyDescent="0.25">
      <c r="A736" s="1"/>
      <c r="B736" s="1"/>
      <c r="C736" s="5" t="s">
        <v>664</v>
      </c>
      <c r="D736" s="5"/>
      <c r="E736" s="502">
        <f t="shared" si="7"/>
        <v>-19</v>
      </c>
      <c r="F736" s="518"/>
      <c r="G736" s="518"/>
      <c r="H736" s="519"/>
      <c r="I736" s="519"/>
      <c r="J736" s="9"/>
      <c r="K736" s="9"/>
      <c r="L736" s="9"/>
      <c r="M736" s="9"/>
      <c r="N736" s="520"/>
      <c r="O736" s="26"/>
      <c r="P736" s="24"/>
      <c r="Q736" s="24"/>
      <c r="R736" s="520"/>
      <c r="S736" s="25"/>
      <c r="T736" s="24"/>
      <c r="U736" s="488"/>
      <c r="V736" s="6"/>
      <c r="W736" s="488"/>
      <c r="X736" s="6"/>
      <c r="Y736" s="6"/>
      <c r="Z736" s="6"/>
      <c r="AA736" s="6"/>
      <c r="AB736" s="6"/>
      <c r="AC736" s="487"/>
      <c r="AD736" s="487"/>
    </row>
    <row r="737" spans="1:30" x14ac:dyDescent="0.25">
      <c r="A737" s="1"/>
      <c r="B737" s="1"/>
      <c r="C737" s="47" t="s">
        <v>664</v>
      </c>
      <c r="D737" s="47"/>
      <c r="E737" s="494">
        <f t="shared" si="7"/>
        <v>-20</v>
      </c>
      <c r="F737" s="515"/>
      <c r="G737" s="515"/>
      <c r="H737" s="516"/>
      <c r="I737" s="516"/>
      <c r="J737" s="44"/>
      <c r="K737" s="44"/>
      <c r="L737" s="44"/>
      <c r="M737" s="44"/>
      <c r="N737" s="517"/>
      <c r="O737" s="368"/>
      <c r="P737" s="28"/>
      <c r="Q737" s="28"/>
      <c r="R737" s="517"/>
      <c r="S737" s="28"/>
      <c r="T737" s="28"/>
      <c r="U737" s="511"/>
      <c r="V737" s="15"/>
      <c r="W737" s="511"/>
      <c r="X737" s="15"/>
      <c r="Y737" s="15"/>
      <c r="Z737" s="15"/>
      <c r="AA737" s="15"/>
      <c r="AB737" s="15"/>
      <c r="AC737" s="510"/>
      <c r="AD737" s="510"/>
    </row>
    <row r="738" spans="1:30" x14ac:dyDescent="0.25">
      <c r="A738" s="1"/>
      <c r="B738" s="1"/>
      <c r="C738" s="5" t="s">
        <v>664</v>
      </c>
      <c r="D738" s="5"/>
      <c r="E738" s="502">
        <f t="shared" si="7"/>
        <v>-21</v>
      </c>
      <c r="F738" s="518"/>
      <c r="G738" s="518"/>
      <c r="H738" s="519"/>
      <c r="I738" s="519"/>
      <c r="J738" s="9"/>
      <c r="K738" s="9"/>
      <c r="L738" s="9"/>
      <c r="M738" s="9"/>
      <c r="N738" s="521"/>
      <c r="O738" s="13"/>
      <c r="P738" s="24"/>
      <c r="Q738" s="24"/>
      <c r="R738" s="521"/>
      <c r="S738" s="25"/>
      <c r="T738" s="12"/>
      <c r="U738" s="488"/>
      <c r="V738" s="6"/>
      <c r="W738" s="488"/>
      <c r="X738" s="6"/>
      <c r="Y738" s="6"/>
      <c r="Z738" s="6"/>
      <c r="AA738" s="6"/>
      <c r="AB738" s="6"/>
      <c r="AC738" s="487"/>
      <c r="AD738" s="487"/>
    </row>
    <row r="739" spans="1:30" x14ac:dyDescent="0.25">
      <c r="A739" s="1"/>
      <c r="B739" s="1"/>
      <c r="C739" s="47" t="s">
        <v>664</v>
      </c>
      <c r="D739" s="47"/>
      <c r="E739" s="494">
        <f t="shared" si="7"/>
        <v>-22</v>
      </c>
      <c r="F739" s="515"/>
      <c r="G739" s="515"/>
      <c r="H739" s="516"/>
      <c r="I739" s="516"/>
      <c r="J739" s="44"/>
      <c r="K739" s="44"/>
      <c r="L739" s="44"/>
      <c r="M739" s="44"/>
      <c r="N739" s="510"/>
      <c r="O739" s="30"/>
      <c r="P739" s="28"/>
      <c r="Q739" s="28"/>
      <c r="R739" s="510"/>
      <c r="S739" s="28"/>
      <c r="T739" s="15"/>
      <c r="U739" s="511"/>
      <c r="V739" s="15"/>
      <c r="W739" s="511"/>
      <c r="X739" s="15"/>
      <c r="Y739" s="15"/>
      <c r="Z739" s="15"/>
      <c r="AA739" s="15"/>
      <c r="AB739" s="15"/>
      <c r="AC739" s="510"/>
      <c r="AD739" s="510"/>
    </row>
    <row r="740" spans="1:30" x14ac:dyDescent="0.25">
      <c r="A740" s="1"/>
      <c r="B740" s="1"/>
      <c r="C740" s="5" t="s">
        <v>664</v>
      </c>
      <c r="D740" s="5"/>
      <c r="E740" s="502">
        <f t="shared" si="7"/>
        <v>-23</v>
      </c>
      <c r="F740" s="518"/>
      <c r="G740" s="518"/>
      <c r="H740" s="20"/>
      <c r="I740" s="20"/>
      <c r="J740" s="20"/>
      <c r="K740" s="20"/>
      <c r="L740" s="20"/>
      <c r="M740" s="20"/>
      <c r="N740" s="518"/>
      <c r="O740" s="21"/>
      <c r="P740" s="27"/>
      <c r="Q740" s="27"/>
      <c r="R740" s="518"/>
      <c r="S740" s="27"/>
      <c r="T740" s="522"/>
      <c r="U740" s="477"/>
      <c r="V740" s="7"/>
      <c r="W740" s="477"/>
      <c r="X740" s="7"/>
      <c r="Y740" s="7"/>
      <c r="Z740" s="7"/>
      <c r="AA740" s="7"/>
      <c r="AB740" s="7"/>
      <c r="AC740" s="476"/>
      <c r="AD740" s="476"/>
    </row>
    <row r="741" spans="1:30" x14ac:dyDescent="0.25">
      <c r="A741" s="1"/>
      <c r="B741" s="1"/>
      <c r="C741" s="47" t="s">
        <v>664</v>
      </c>
      <c r="D741" s="47"/>
      <c r="E741" s="494">
        <f t="shared" si="7"/>
        <v>-24</v>
      </c>
      <c r="F741" s="515"/>
      <c r="G741" s="515"/>
      <c r="H741" s="516"/>
      <c r="I741" s="516"/>
      <c r="J741" s="516"/>
      <c r="K741" s="516"/>
      <c r="L741" s="516"/>
      <c r="M741" s="516"/>
      <c r="N741" s="515"/>
      <c r="O741" s="523"/>
      <c r="P741" s="368"/>
      <c r="Q741" s="368"/>
      <c r="R741" s="515"/>
      <c r="S741" s="368"/>
      <c r="T741" s="523"/>
      <c r="U741" s="511"/>
      <c r="V741" s="15"/>
      <c r="W741" s="511"/>
      <c r="X741" s="15"/>
      <c r="Y741" s="15"/>
      <c r="Z741" s="15"/>
      <c r="AA741" s="15"/>
      <c r="AB741" s="15"/>
      <c r="AC741" s="510"/>
      <c r="AD741" s="510"/>
    </row>
    <row r="742" spans="1:30" x14ac:dyDescent="0.25">
      <c r="A742" s="1"/>
      <c r="B742" s="1"/>
      <c r="C742" s="5" t="s">
        <v>664</v>
      </c>
      <c r="D742" s="5"/>
      <c r="E742" s="502">
        <f t="shared" si="7"/>
        <v>-25</v>
      </c>
      <c r="F742" s="518"/>
      <c r="G742" s="518"/>
      <c r="H742" s="20"/>
      <c r="I742" s="20"/>
      <c r="J742" s="20"/>
      <c r="K742" s="20"/>
      <c r="L742" s="20"/>
      <c r="M742" s="20"/>
      <c r="N742" s="518"/>
      <c r="O742" s="21"/>
      <c r="P742" s="27"/>
      <c r="Q742" s="27"/>
      <c r="R742" s="518"/>
      <c r="S742" s="27"/>
      <c r="T742" s="524"/>
      <c r="U742" s="477"/>
      <c r="V742" s="7"/>
      <c r="W742" s="477"/>
      <c r="X742" s="7"/>
      <c r="Y742" s="7"/>
      <c r="Z742" s="7"/>
      <c r="AA742" s="7"/>
      <c r="AB742" s="7"/>
      <c r="AC742" s="476"/>
      <c r="AD742" s="476"/>
    </row>
    <row r="743" spans="1:30" x14ac:dyDescent="0.25">
      <c r="A743" s="1"/>
      <c r="B743" s="1"/>
      <c r="C743" s="47" t="s">
        <v>664</v>
      </c>
      <c r="D743" s="47"/>
      <c r="E743" s="494">
        <f t="shared" si="7"/>
        <v>-26</v>
      </c>
      <c r="F743" s="515"/>
      <c r="G743" s="515"/>
      <c r="H743" s="525"/>
      <c r="I743" s="525"/>
      <c r="J743" s="526"/>
      <c r="K743" s="526"/>
      <c r="L743" s="526"/>
      <c r="M743" s="526"/>
      <c r="N743" s="527"/>
      <c r="O743" s="528"/>
      <c r="P743" s="379"/>
      <c r="Q743" s="379"/>
      <c r="R743" s="527"/>
      <c r="S743" s="379"/>
      <c r="T743" s="529"/>
      <c r="U743" s="511"/>
      <c r="V743" s="15"/>
      <c r="W743" s="511"/>
      <c r="X743" s="15"/>
      <c r="Y743" s="15"/>
      <c r="Z743" s="15"/>
      <c r="AA743" s="15"/>
      <c r="AB743" s="15"/>
      <c r="AC743" s="510"/>
      <c r="AD743" s="510"/>
    </row>
    <row r="744" spans="1:30" x14ac:dyDescent="0.25">
      <c r="A744" s="1"/>
      <c r="B744" s="1"/>
      <c r="C744" s="5" t="s">
        <v>664</v>
      </c>
      <c r="D744" s="5"/>
      <c r="E744" s="502">
        <f t="shared" si="7"/>
        <v>-27</v>
      </c>
      <c r="F744" s="518"/>
      <c r="G744" s="518"/>
      <c r="H744" s="530"/>
      <c r="I744" s="530"/>
      <c r="J744" s="20"/>
      <c r="K744" s="20"/>
      <c r="L744" s="20"/>
      <c r="M744" s="20"/>
      <c r="N744" s="531"/>
      <c r="O744" s="532"/>
      <c r="P744" s="27"/>
      <c r="Q744" s="27"/>
      <c r="R744" s="531"/>
      <c r="S744" s="27"/>
      <c r="T744" s="532"/>
      <c r="U744" s="477"/>
      <c r="V744" s="7"/>
      <c r="W744" s="477"/>
      <c r="X744" s="7"/>
      <c r="Y744" s="7"/>
      <c r="Z744" s="7"/>
      <c r="AA744" s="7"/>
      <c r="AB744" s="7"/>
      <c r="AC744" s="476"/>
      <c r="AD744" s="476"/>
    </row>
    <row r="745" spans="1:30" x14ac:dyDescent="0.25">
      <c r="A745" s="1"/>
      <c r="B745" s="1"/>
      <c r="C745" s="47" t="s">
        <v>664</v>
      </c>
      <c r="D745" s="47"/>
      <c r="E745" s="494">
        <f t="shared" si="7"/>
        <v>-28</v>
      </c>
      <c r="F745" s="515"/>
      <c r="G745" s="515"/>
      <c r="H745" s="516"/>
      <c r="I745" s="516"/>
      <c r="J745" s="44"/>
      <c r="K745" s="44"/>
      <c r="L745" s="44"/>
      <c r="M745" s="44"/>
      <c r="N745" s="533"/>
      <c r="O745" s="534"/>
      <c r="P745" s="28"/>
      <c r="Q745" s="28"/>
      <c r="R745" s="533"/>
      <c r="S745" s="28"/>
      <c r="T745" s="48"/>
      <c r="U745" s="511"/>
      <c r="V745" s="15"/>
      <c r="W745" s="511"/>
      <c r="X745" s="15"/>
      <c r="Y745" s="15"/>
      <c r="Z745" s="15"/>
      <c r="AA745" s="15"/>
      <c r="AB745" s="15"/>
      <c r="AC745" s="510"/>
      <c r="AD745" s="510"/>
    </row>
    <row r="746" spans="1:30" x14ac:dyDescent="0.25">
      <c r="A746" s="1"/>
      <c r="B746" s="1"/>
      <c r="C746" s="5" t="s">
        <v>664</v>
      </c>
      <c r="D746" s="5"/>
      <c r="E746" s="502">
        <f t="shared" si="7"/>
        <v>-29</v>
      </c>
      <c r="F746" s="518"/>
      <c r="G746" s="518"/>
      <c r="H746" s="20"/>
      <c r="I746" s="20"/>
      <c r="J746" s="43"/>
      <c r="K746" s="43"/>
      <c r="L746" s="43"/>
      <c r="M746" s="43"/>
      <c r="N746" s="518"/>
      <c r="O746" s="21"/>
      <c r="P746" s="25"/>
      <c r="Q746" s="25"/>
      <c r="R746" s="518"/>
      <c r="S746" s="25"/>
      <c r="T746" s="11"/>
      <c r="U746" s="477"/>
      <c r="V746" s="7"/>
      <c r="W746" s="477"/>
      <c r="X746" s="7"/>
      <c r="Y746" s="7"/>
      <c r="Z746" s="7"/>
      <c r="AA746" s="7"/>
      <c r="AB746" s="7"/>
      <c r="AC746" s="476"/>
      <c r="AD746" s="476"/>
    </row>
    <row r="747" spans="1:30" x14ac:dyDescent="0.25">
      <c r="A747" s="1"/>
      <c r="B747" s="1"/>
      <c r="C747" s="47" t="s">
        <v>664</v>
      </c>
      <c r="D747" s="47"/>
      <c r="E747" s="494">
        <f t="shared" si="7"/>
        <v>-30</v>
      </c>
      <c r="F747" s="515"/>
      <c r="G747" s="515"/>
      <c r="H747" s="516"/>
      <c r="I747" s="516"/>
      <c r="J747" s="44"/>
      <c r="K747" s="44"/>
      <c r="L747" s="44"/>
      <c r="M747" s="44"/>
      <c r="N747" s="515"/>
      <c r="O747" s="523"/>
      <c r="P747" s="28"/>
      <c r="Q747" s="28"/>
      <c r="R747" s="515"/>
      <c r="S747" s="28"/>
      <c r="T747" s="535"/>
      <c r="U747" s="511"/>
      <c r="V747" s="15"/>
      <c r="W747" s="511"/>
      <c r="X747" s="15"/>
      <c r="Y747" s="15"/>
      <c r="Z747" s="15"/>
      <c r="AA747" s="15"/>
      <c r="AB747" s="15"/>
      <c r="AC747" s="510"/>
      <c r="AD747" s="510"/>
    </row>
    <row r="748" spans="1:30" x14ac:dyDescent="0.25">
      <c r="A748" s="1"/>
      <c r="B748" s="1"/>
      <c r="C748" s="5" t="s">
        <v>664</v>
      </c>
      <c r="D748" s="5"/>
      <c r="E748" s="502">
        <f t="shared" si="7"/>
        <v>-31</v>
      </c>
      <c r="F748" s="518"/>
      <c r="G748" s="518"/>
      <c r="H748" s="519"/>
      <c r="I748" s="519"/>
      <c r="J748" s="9"/>
      <c r="K748" s="9"/>
      <c r="L748" s="9"/>
      <c r="M748" s="9"/>
      <c r="N748" s="521"/>
      <c r="O748" s="13"/>
      <c r="P748" s="24"/>
      <c r="Q748" s="24"/>
      <c r="R748" s="521"/>
      <c r="S748" s="25"/>
      <c r="T748" s="593"/>
      <c r="U748" s="488"/>
      <c r="V748" s="6"/>
      <c r="W748" s="488"/>
      <c r="X748" s="6"/>
      <c r="Y748" s="6"/>
      <c r="Z748" s="6"/>
      <c r="AA748" s="6"/>
      <c r="AB748" s="6"/>
      <c r="AC748" s="487"/>
      <c r="AD748" s="487"/>
    </row>
    <row r="749" spans="1:30" x14ac:dyDescent="0.25">
      <c r="A749" s="1"/>
      <c r="B749" s="1"/>
      <c r="C749" s="47" t="s">
        <v>664</v>
      </c>
      <c r="D749" s="47"/>
      <c r="E749" s="494">
        <f t="shared" si="7"/>
        <v>-32</v>
      </c>
      <c r="F749" s="515"/>
      <c r="G749" s="515"/>
      <c r="H749" s="516"/>
      <c r="I749" s="516"/>
      <c r="J749" s="44"/>
      <c r="K749" s="44"/>
      <c r="L749" s="44"/>
      <c r="M749" s="44"/>
      <c r="N749" s="515"/>
      <c r="O749" s="523"/>
      <c r="P749" s="28"/>
      <c r="Q749" s="28"/>
      <c r="R749" s="515"/>
      <c r="S749" s="28"/>
      <c r="T749" s="536"/>
      <c r="U749" s="511"/>
      <c r="V749" s="15"/>
      <c r="W749" s="511"/>
      <c r="X749" s="15"/>
      <c r="Y749" s="15"/>
      <c r="Z749" s="15"/>
      <c r="AA749" s="15"/>
      <c r="AB749" s="15"/>
      <c r="AC749" s="510"/>
      <c r="AD749" s="510"/>
    </row>
    <row r="750" spans="1:30" x14ac:dyDescent="0.25">
      <c r="A750" s="1"/>
      <c r="B750" s="1"/>
      <c r="C750" s="5" t="s">
        <v>664</v>
      </c>
      <c r="D750" s="5"/>
      <c r="E750" s="502">
        <f t="shared" si="7"/>
        <v>-33</v>
      </c>
      <c r="F750" s="518"/>
      <c r="G750" s="518"/>
      <c r="H750" s="519"/>
      <c r="I750" s="519"/>
      <c r="J750" s="9"/>
      <c r="K750" s="9"/>
      <c r="L750" s="9"/>
      <c r="M750" s="9"/>
      <c r="N750" s="521"/>
      <c r="O750" s="13"/>
      <c r="P750" s="24"/>
      <c r="Q750" s="24"/>
      <c r="R750" s="521"/>
      <c r="S750" s="25"/>
      <c r="T750" s="593"/>
      <c r="U750" s="488"/>
      <c r="V750" s="6"/>
      <c r="W750" s="488"/>
      <c r="X750" s="6"/>
      <c r="Y750" s="6"/>
      <c r="Z750" s="6"/>
      <c r="AA750" s="6"/>
      <c r="AB750" s="6"/>
      <c r="AC750" s="487"/>
      <c r="AD750" s="487"/>
    </row>
    <row r="751" spans="1:30" x14ac:dyDescent="0.25">
      <c r="A751" s="1"/>
      <c r="B751" s="1"/>
      <c r="C751" s="47" t="s">
        <v>664</v>
      </c>
      <c r="D751" s="47"/>
      <c r="E751" s="494">
        <f t="shared" si="7"/>
        <v>-34</v>
      </c>
      <c r="F751" s="515"/>
      <c r="G751" s="515"/>
      <c r="H751" s="516"/>
      <c r="I751" s="516"/>
      <c r="J751" s="44"/>
      <c r="K751" s="44"/>
      <c r="L751" s="44"/>
      <c r="M751" s="44"/>
      <c r="N751" s="515"/>
      <c r="O751" s="523"/>
      <c r="P751" s="28"/>
      <c r="Q751" s="28"/>
      <c r="R751" s="515"/>
      <c r="S751" s="28"/>
      <c r="T751" s="536"/>
      <c r="U751" s="511"/>
      <c r="V751" s="15"/>
      <c r="W751" s="511"/>
      <c r="X751" s="15"/>
      <c r="Y751" s="15"/>
      <c r="Z751" s="15"/>
      <c r="AA751" s="15"/>
      <c r="AB751" s="15"/>
      <c r="AC751" s="510"/>
      <c r="AD751" s="510"/>
    </row>
    <row r="752" spans="1:30" x14ac:dyDescent="0.25">
      <c r="A752" s="1"/>
      <c r="B752" s="1"/>
      <c r="C752" s="5" t="s">
        <v>664</v>
      </c>
      <c r="D752" s="5"/>
      <c r="E752" s="502">
        <f t="shared" si="7"/>
        <v>-35</v>
      </c>
      <c r="F752" s="518"/>
      <c r="G752" s="518"/>
      <c r="H752" s="519"/>
      <c r="I752" s="519"/>
      <c r="J752" s="9"/>
      <c r="K752" s="9"/>
      <c r="L752" s="9"/>
      <c r="M752" s="9"/>
      <c r="N752" s="521"/>
      <c r="O752" s="13"/>
      <c r="P752" s="24"/>
      <c r="Q752" s="24"/>
      <c r="R752" s="521"/>
      <c r="S752" s="25"/>
      <c r="T752" s="593"/>
      <c r="U752" s="488"/>
      <c r="V752" s="6"/>
      <c r="W752" s="488"/>
      <c r="X752" s="6"/>
      <c r="Y752" s="6"/>
      <c r="Z752" s="6"/>
      <c r="AA752" s="6"/>
      <c r="AB752" s="6"/>
      <c r="AC752" s="487"/>
      <c r="AD752" s="487"/>
    </row>
    <row r="753" spans="1:30" x14ac:dyDescent="0.25">
      <c r="A753" s="1"/>
      <c r="B753" s="1"/>
      <c r="C753" s="47" t="s">
        <v>664</v>
      </c>
      <c r="D753" s="47"/>
      <c r="E753" s="494">
        <f t="shared" si="7"/>
        <v>-36</v>
      </c>
      <c r="F753" s="515"/>
      <c r="G753" s="515"/>
      <c r="H753" s="516"/>
      <c r="I753" s="516"/>
      <c r="J753" s="44"/>
      <c r="K753" s="44"/>
      <c r="L753" s="44"/>
      <c r="M753" s="44"/>
      <c r="N753" s="515"/>
      <c r="O753" s="523"/>
      <c r="P753" s="28"/>
      <c r="Q753" s="28"/>
      <c r="R753" s="515"/>
      <c r="S753" s="28"/>
      <c r="T753" s="536"/>
      <c r="U753" s="511"/>
      <c r="V753" s="15"/>
      <c r="W753" s="511"/>
      <c r="X753" s="15"/>
      <c r="Y753" s="15"/>
      <c r="Z753" s="15"/>
      <c r="AA753" s="15"/>
      <c r="AB753" s="15"/>
      <c r="AC753" s="510"/>
      <c r="AD753" s="510"/>
    </row>
    <row r="754" spans="1:30" x14ac:dyDescent="0.25">
      <c r="A754" s="1"/>
      <c r="B754" s="1"/>
      <c r="C754" s="5" t="s">
        <v>664</v>
      </c>
      <c r="D754" s="5"/>
      <c r="E754" s="502">
        <f t="shared" si="7"/>
        <v>-37</v>
      </c>
      <c r="F754" s="518"/>
      <c r="G754" s="518"/>
      <c r="H754" s="519"/>
      <c r="I754" s="519"/>
      <c r="J754" s="9"/>
      <c r="K754" s="9"/>
      <c r="L754" s="9"/>
      <c r="M754" s="9"/>
      <c r="N754" s="521"/>
      <c r="O754" s="13"/>
      <c r="P754" s="24"/>
      <c r="Q754" s="24"/>
      <c r="R754" s="521"/>
      <c r="S754" s="25"/>
      <c r="T754" s="593"/>
      <c r="U754" s="488"/>
      <c r="V754" s="6"/>
      <c r="W754" s="488"/>
      <c r="X754" s="6"/>
      <c r="Y754" s="6"/>
      <c r="Z754" s="6"/>
      <c r="AA754" s="6"/>
      <c r="AB754" s="6"/>
      <c r="AC754" s="487"/>
      <c r="AD754" s="487"/>
    </row>
    <row r="755" spans="1:30" x14ac:dyDescent="0.25">
      <c r="A755" s="1"/>
      <c r="B755" s="1"/>
      <c r="C755" s="47" t="s">
        <v>664</v>
      </c>
      <c r="D755" s="47"/>
      <c r="E755" s="494">
        <f t="shared" si="7"/>
        <v>-38</v>
      </c>
      <c r="F755" s="515"/>
      <c r="G755" s="515"/>
      <c r="H755" s="516"/>
      <c r="I755" s="516"/>
      <c r="J755" s="44"/>
      <c r="K755" s="44"/>
      <c r="L755" s="44"/>
      <c r="M755" s="44"/>
      <c r="N755" s="515"/>
      <c r="O755" s="523"/>
      <c r="P755" s="28"/>
      <c r="Q755" s="28"/>
      <c r="R755" s="515"/>
      <c r="S755" s="28"/>
      <c r="T755" s="536"/>
      <c r="U755" s="511"/>
      <c r="V755" s="15"/>
      <c r="W755" s="511"/>
      <c r="X755" s="15"/>
      <c r="Y755" s="15"/>
      <c r="Z755" s="15"/>
      <c r="AA755" s="15"/>
      <c r="AB755" s="15"/>
      <c r="AC755" s="510"/>
      <c r="AD755" s="510"/>
    </row>
    <row r="756" spans="1:30" x14ac:dyDescent="0.25">
      <c r="A756" s="1"/>
      <c r="B756" s="1"/>
      <c r="C756" s="5" t="s">
        <v>664</v>
      </c>
      <c r="D756" s="5"/>
      <c r="E756" s="502">
        <f t="shared" si="7"/>
        <v>-39</v>
      </c>
      <c r="F756" s="518"/>
      <c r="G756" s="518"/>
      <c r="H756" s="519"/>
      <c r="I756" s="519"/>
      <c r="J756" s="9"/>
      <c r="K756" s="9"/>
      <c r="L756" s="9"/>
      <c r="M756" s="9"/>
      <c r="N756" s="521"/>
      <c r="O756" s="13"/>
      <c r="P756" s="24"/>
      <c r="Q756" s="24"/>
      <c r="R756" s="521"/>
      <c r="S756" s="25"/>
      <c r="T756" s="593"/>
      <c r="U756" s="488"/>
      <c r="V756" s="6"/>
      <c r="W756" s="488"/>
      <c r="X756" s="6"/>
      <c r="Y756" s="6"/>
      <c r="Z756" s="6"/>
      <c r="AA756" s="6"/>
      <c r="AB756" s="6"/>
      <c r="AC756" s="487"/>
      <c r="AD756" s="487"/>
    </row>
    <row r="757" spans="1:30" x14ac:dyDescent="0.25">
      <c r="A757" s="1"/>
      <c r="B757" s="1"/>
      <c r="C757" s="537" t="s">
        <v>664</v>
      </c>
      <c r="D757" s="537"/>
      <c r="E757" s="538">
        <f t="shared" si="7"/>
        <v>-40</v>
      </c>
      <c r="F757" s="539"/>
      <c r="G757" s="539"/>
      <c r="H757" s="540"/>
      <c r="I757" s="540"/>
      <c r="J757" s="540"/>
      <c r="K757" s="540"/>
      <c r="L757" s="540"/>
      <c r="M757" s="540"/>
      <c r="N757" s="539"/>
      <c r="O757" s="541"/>
      <c r="P757" s="542"/>
      <c r="Q757" s="542"/>
      <c r="R757" s="539"/>
      <c r="S757" s="542"/>
      <c r="T757" s="543"/>
      <c r="U757" s="544"/>
      <c r="V757" s="545"/>
      <c r="W757" s="544"/>
      <c r="X757" s="545"/>
      <c r="Y757" s="545"/>
      <c r="Z757" s="545"/>
      <c r="AA757" s="545"/>
      <c r="AB757" s="545"/>
      <c r="AC757" s="546"/>
      <c r="AD757" s="546"/>
    </row>
    <row r="758" spans="1:30" x14ac:dyDescent="0.25">
      <c r="O758"/>
      <c r="Q758" s="1"/>
    </row>
    <row r="759" spans="1:30" x14ac:dyDescent="0.25">
      <c r="O759"/>
      <c r="Q759" s="1"/>
    </row>
    <row r="760" spans="1:30" x14ac:dyDescent="0.25">
      <c r="O760"/>
      <c r="Q760" s="1"/>
    </row>
    <row r="761" spans="1:30" x14ac:dyDescent="0.25">
      <c r="O761"/>
      <c r="Q761" s="1"/>
    </row>
    <row r="762" spans="1:30" x14ac:dyDescent="0.25">
      <c r="O762"/>
      <c r="Q762" s="1"/>
    </row>
    <row r="763" spans="1:30" x14ac:dyDescent="0.25">
      <c r="A763" s="318"/>
      <c r="B763" s="382"/>
      <c r="C763" s="613" t="s">
        <v>711</v>
      </c>
      <c r="D763" s="614"/>
      <c r="E763" s="614"/>
      <c r="F763" s="614"/>
      <c r="G763" s="614"/>
      <c r="H763" s="614"/>
      <c r="I763" s="614"/>
      <c r="J763" s="614"/>
      <c r="K763" s="614"/>
      <c r="L763" s="614"/>
      <c r="M763" s="614"/>
      <c r="N763" s="614"/>
      <c r="O763" s="614"/>
      <c r="P763" s="615"/>
      <c r="Q763" s="616" t="s">
        <v>563</v>
      </c>
      <c r="R763" s="617"/>
      <c r="S763" s="618"/>
      <c r="T763" s="616" t="s">
        <v>564</v>
      </c>
      <c r="U763" s="622"/>
      <c r="V763" s="623"/>
      <c r="W763" s="616" t="s">
        <v>665</v>
      </c>
      <c r="X763" s="627"/>
      <c r="Y763" s="628"/>
      <c r="Z763" s="632" t="s">
        <v>565</v>
      </c>
      <c r="AA763" s="633"/>
      <c r="AB763" s="634"/>
    </row>
    <row r="764" spans="1:30" x14ac:dyDescent="0.25">
      <c r="A764" s="382"/>
      <c r="B764" s="382"/>
      <c r="C764" s="614"/>
      <c r="D764" s="614"/>
      <c r="E764" s="614"/>
      <c r="F764" s="614"/>
      <c r="G764" s="614"/>
      <c r="H764" s="614"/>
      <c r="I764" s="614"/>
      <c r="J764" s="614"/>
      <c r="K764" s="614"/>
      <c r="L764" s="614"/>
      <c r="M764" s="614"/>
      <c r="N764" s="614"/>
      <c r="O764" s="614"/>
      <c r="P764" s="615"/>
      <c r="Q764" s="619"/>
      <c r="R764" s="620"/>
      <c r="S764" s="621"/>
      <c r="T764" s="624"/>
      <c r="U764" s="625"/>
      <c r="V764" s="626"/>
      <c r="W764" s="629"/>
      <c r="X764" s="630"/>
      <c r="Y764" s="631"/>
      <c r="Z764" s="635"/>
      <c r="AA764" s="636"/>
      <c r="AB764" s="637"/>
    </row>
    <row r="765" spans="1:30" x14ac:dyDescent="0.25">
      <c r="A765" s="1"/>
      <c r="B765" s="1"/>
      <c r="C765" s="16"/>
      <c r="D765" s="6"/>
      <c r="E765" s="12"/>
      <c r="F765" s="12"/>
      <c r="G765" s="9"/>
      <c r="H765" s="9"/>
      <c r="I765" s="9"/>
      <c r="J765" s="9"/>
      <c r="K765" s="9"/>
      <c r="L765" s="9"/>
      <c r="M765" s="12"/>
      <c r="N765" s="12"/>
      <c r="O765" s="12"/>
      <c r="P765" s="12"/>
      <c r="Q765" s="12"/>
      <c r="R765" s="12"/>
      <c r="S765" s="12"/>
      <c r="T765" s="12"/>
      <c r="U765" s="12"/>
      <c r="V765" s="12"/>
      <c r="W765" s="24"/>
      <c r="X765" s="24"/>
      <c r="Y765" s="12"/>
      <c r="Z765" s="547"/>
      <c r="AA765" s="594"/>
      <c r="AB765" s="488"/>
    </row>
    <row r="766" spans="1:30" x14ac:dyDescent="0.25">
      <c r="A766" s="1"/>
      <c r="B766" s="1"/>
      <c r="C766" s="319"/>
      <c r="D766" s="310"/>
      <c r="E766" s="549"/>
      <c r="F766" s="549"/>
      <c r="G766" s="550"/>
      <c r="H766" s="550"/>
      <c r="I766" s="550"/>
      <c r="J766" s="550"/>
      <c r="K766" s="550"/>
      <c r="L766" s="550"/>
      <c r="M766" s="549"/>
      <c r="N766" s="549"/>
      <c r="O766" s="549"/>
      <c r="P766" s="549"/>
      <c r="Q766" s="549"/>
      <c r="R766" s="549"/>
      <c r="S766" s="549"/>
      <c r="T766" s="549"/>
      <c r="U766" s="549"/>
      <c r="V766" s="549"/>
      <c r="W766" s="551"/>
      <c r="X766" s="551"/>
      <c r="Y766" s="549"/>
      <c r="Z766" s="552"/>
      <c r="AA766" s="553"/>
      <c r="AB766" s="554"/>
    </row>
    <row r="767" spans="1:30" x14ac:dyDescent="0.25">
      <c r="A767" s="1"/>
      <c r="B767" s="1"/>
      <c r="C767" s="16"/>
      <c r="D767" s="6"/>
      <c r="E767" s="12"/>
      <c r="F767" s="12"/>
      <c r="G767" s="9"/>
      <c r="H767" s="9"/>
      <c r="I767" s="9"/>
      <c r="J767" s="9"/>
      <c r="K767" s="9"/>
      <c r="L767" s="9"/>
      <c r="M767" s="12"/>
      <c r="N767" s="12"/>
      <c r="O767" s="12"/>
      <c r="P767" s="12"/>
      <c r="Q767" s="12"/>
      <c r="R767" s="12"/>
      <c r="S767" s="12"/>
      <c r="T767" s="12"/>
      <c r="U767" s="12"/>
      <c r="V767" s="12"/>
      <c r="W767" s="24"/>
      <c r="X767" s="24"/>
      <c r="Y767" s="12"/>
      <c r="Z767" s="27"/>
      <c r="AA767" s="594"/>
      <c r="AB767" s="548"/>
    </row>
    <row r="768" spans="1:30" x14ac:dyDescent="0.25">
      <c r="A768" s="1"/>
      <c r="B768" s="1"/>
      <c r="C768" s="17" t="s">
        <v>666</v>
      </c>
      <c r="D768" s="19"/>
      <c r="E768" s="555"/>
      <c r="F768" s="555"/>
      <c r="G768" s="19">
        <f>H768-1</f>
        <v>-10</v>
      </c>
      <c r="H768" s="19">
        <f t="shared" ref="H768:L768" si="8">I768-1</f>
        <v>-9</v>
      </c>
      <c r="I768" s="19">
        <f t="shared" si="8"/>
        <v>-8</v>
      </c>
      <c r="J768" s="19">
        <f t="shared" si="8"/>
        <v>-7</v>
      </c>
      <c r="K768" s="19">
        <f t="shared" si="8"/>
        <v>-6</v>
      </c>
      <c r="L768" s="19">
        <f t="shared" si="8"/>
        <v>-5</v>
      </c>
      <c r="M768" s="19">
        <f>N768-1</f>
        <v>-4</v>
      </c>
      <c r="N768" s="19">
        <f>O768-1</f>
        <v>-3</v>
      </c>
      <c r="O768" s="19">
        <f>P768-1</f>
        <v>-2</v>
      </c>
      <c r="P768" s="19">
        <f>E718</f>
        <v>-1</v>
      </c>
      <c r="Q768" s="556">
        <f>N768</f>
        <v>-3</v>
      </c>
      <c r="R768" s="557">
        <f t="shared" ref="R768:AB768" si="9">O768</f>
        <v>-2</v>
      </c>
      <c r="S768" s="558">
        <f t="shared" si="9"/>
        <v>-1</v>
      </c>
      <c r="T768" s="556">
        <f t="shared" si="9"/>
        <v>-3</v>
      </c>
      <c r="U768" s="557">
        <f t="shared" si="9"/>
        <v>-2</v>
      </c>
      <c r="V768" s="558">
        <f t="shared" si="9"/>
        <v>-1</v>
      </c>
      <c r="W768" s="556">
        <f t="shared" si="9"/>
        <v>-3</v>
      </c>
      <c r="X768" s="557">
        <f t="shared" si="9"/>
        <v>-2</v>
      </c>
      <c r="Y768" s="558">
        <f t="shared" si="9"/>
        <v>-1</v>
      </c>
      <c r="Z768" s="556">
        <f t="shared" si="9"/>
        <v>-3</v>
      </c>
      <c r="AA768" s="557">
        <f t="shared" si="9"/>
        <v>-2</v>
      </c>
      <c r="AB768" s="558">
        <f t="shared" si="9"/>
        <v>-1</v>
      </c>
    </row>
    <row r="769" spans="1:28" x14ac:dyDescent="0.25">
      <c r="A769" s="1"/>
      <c r="B769" s="1"/>
      <c r="C769" s="16"/>
      <c r="D769" s="6"/>
      <c r="E769" s="12"/>
      <c r="F769" s="12"/>
      <c r="G769" s="9"/>
      <c r="H769" s="9"/>
      <c r="I769" s="9"/>
      <c r="J769" s="9"/>
      <c r="K769" s="9"/>
      <c r="L769" s="9"/>
      <c r="M769" s="12"/>
      <c r="N769" s="24"/>
      <c r="O769" s="24"/>
      <c r="P769" s="12"/>
    </row>
    <row r="770" spans="1:28" x14ac:dyDescent="0.25">
      <c r="A770" s="1"/>
      <c r="B770" s="1"/>
      <c r="C770" s="1" t="s">
        <v>667</v>
      </c>
      <c r="D770" s="6"/>
      <c r="E770" s="12"/>
      <c r="F770" s="12"/>
      <c r="G770" s="9"/>
      <c r="H770" s="9"/>
      <c r="I770" s="9"/>
      <c r="J770" s="9"/>
      <c r="K770" s="9"/>
      <c r="L770" s="9"/>
      <c r="M770" s="12"/>
      <c r="N770" s="24"/>
      <c r="O770" s="24"/>
      <c r="P770" s="12"/>
    </row>
    <row r="771" spans="1:28" x14ac:dyDescent="0.25">
      <c r="A771" s="1"/>
      <c r="B771" s="1"/>
      <c r="C771" s="1" t="s">
        <v>668</v>
      </c>
      <c r="D771" s="6"/>
      <c r="E771" s="12"/>
      <c r="F771" s="12"/>
      <c r="G771" s="9"/>
      <c r="H771" s="9"/>
      <c r="I771" s="9"/>
      <c r="J771" s="9"/>
      <c r="K771" s="9"/>
      <c r="L771" s="9"/>
      <c r="M771" s="12"/>
      <c r="N771" s="24"/>
      <c r="O771" s="24"/>
      <c r="P771" s="12"/>
    </row>
    <row r="772" spans="1:28" x14ac:dyDescent="0.25">
      <c r="A772" s="1"/>
      <c r="B772" s="1"/>
      <c r="C772" s="1" t="s">
        <v>669</v>
      </c>
      <c r="D772" s="6"/>
      <c r="E772" s="12"/>
      <c r="F772" s="12"/>
      <c r="G772" s="9"/>
      <c r="H772" s="9"/>
      <c r="I772" s="9"/>
      <c r="J772" s="9"/>
      <c r="K772" s="9"/>
      <c r="L772" s="9"/>
      <c r="M772" s="12"/>
      <c r="N772" s="24"/>
      <c r="O772" s="24"/>
      <c r="P772" s="12"/>
    </row>
    <row r="773" spans="1:28" x14ac:dyDescent="0.25">
      <c r="A773" s="1"/>
      <c r="B773" s="1"/>
      <c r="C773" s="1" t="s">
        <v>670</v>
      </c>
      <c r="D773" s="6"/>
      <c r="E773" s="12"/>
      <c r="F773" s="12"/>
      <c r="G773" s="9"/>
      <c r="H773" s="9"/>
      <c r="I773" s="9"/>
      <c r="J773" s="9"/>
      <c r="K773" s="9"/>
      <c r="L773" s="9"/>
      <c r="M773" s="12"/>
      <c r="N773" s="24"/>
      <c r="O773" s="24"/>
      <c r="P773" s="12"/>
    </row>
    <row r="774" spans="1:28" x14ac:dyDescent="0.25">
      <c r="A774" s="1"/>
      <c r="B774" s="1"/>
      <c r="C774" s="1" t="s">
        <v>671</v>
      </c>
      <c r="D774" s="6"/>
      <c r="E774" s="12"/>
      <c r="F774" s="12"/>
      <c r="G774" s="9"/>
      <c r="H774" s="9"/>
      <c r="I774" s="9"/>
      <c r="J774" s="9"/>
      <c r="K774" s="9"/>
      <c r="L774" s="9"/>
      <c r="M774" s="12"/>
      <c r="N774" s="24"/>
      <c r="O774" s="24"/>
      <c r="P774" s="12"/>
    </row>
    <row r="775" spans="1:28" x14ac:dyDescent="0.25">
      <c r="A775" s="1"/>
      <c r="B775" s="1"/>
      <c r="C775" s="1" t="s">
        <v>672</v>
      </c>
      <c r="D775" s="6"/>
      <c r="E775" s="12"/>
      <c r="F775" s="12"/>
      <c r="G775" s="9"/>
      <c r="H775" s="9"/>
      <c r="I775" s="9"/>
      <c r="J775" s="9"/>
      <c r="K775" s="9"/>
      <c r="L775" s="9"/>
      <c r="M775" s="12"/>
      <c r="N775" s="24"/>
      <c r="O775" s="24"/>
      <c r="P775" s="12"/>
    </row>
    <row r="776" spans="1:28" x14ac:dyDescent="0.25">
      <c r="A776" s="1"/>
      <c r="B776" s="1"/>
      <c r="C776" s="1" t="s">
        <v>673</v>
      </c>
      <c r="D776" s="6"/>
      <c r="E776" s="12"/>
      <c r="F776" s="12"/>
      <c r="G776" s="9"/>
      <c r="H776" s="9"/>
      <c r="I776" s="9"/>
      <c r="J776" s="9"/>
      <c r="K776" s="9"/>
      <c r="L776" s="9"/>
      <c r="M776" s="12"/>
      <c r="N776" s="24"/>
      <c r="O776" s="24"/>
      <c r="P776" s="12"/>
    </row>
    <row r="777" spans="1:28" x14ac:dyDescent="0.25">
      <c r="A777" s="1"/>
      <c r="B777" s="1"/>
      <c r="C777" s="1" t="s">
        <v>674</v>
      </c>
      <c r="D777" s="6"/>
      <c r="E777" s="12"/>
      <c r="F777" s="12"/>
      <c r="G777" s="9"/>
      <c r="H777" s="9"/>
      <c r="I777" s="9"/>
      <c r="J777" s="9"/>
      <c r="K777" s="9"/>
      <c r="L777" s="9"/>
      <c r="M777" s="12"/>
      <c r="N777" s="24"/>
      <c r="O777" s="24"/>
      <c r="P777" s="12"/>
    </row>
    <row r="778" spans="1:28" x14ac:dyDescent="0.25">
      <c r="A778" s="1"/>
      <c r="B778" s="1"/>
      <c r="C778" s="1" t="s">
        <v>675</v>
      </c>
      <c r="D778" s="6"/>
      <c r="E778" s="12"/>
      <c r="F778" s="12"/>
      <c r="G778" s="9"/>
      <c r="H778" s="9"/>
      <c r="I778" s="9"/>
      <c r="J778" s="9"/>
      <c r="K778" s="9"/>
      <c r="L778" s="9"/>
      <c r="M778" s="12"/>
      <c r="N778" s="24"/>
      <c r="O778" s="24"/>
      <c r="P778" s="12"/>
    </row>
    <row r="779" spans="1:28" x14ac:dyDescent="0.25">
      <c r="A779" s="1"/>
      <c r="B779" s="1"/>
      <c r="C779" s="1" t="s">
        <v>676</v>
      </c>
      <c r="D779" s="6"/>
      <c r="E779" s="12"/>
      <c r="F779" s="12"/>
      <c r="G779" s="9"/>
      <c r="H779" s="9"/>
      <c r="I779" s="9"/>
      <c r="J779" s="9"/>
      <c r="K779" s="9"/>
      <c r="L779" s="9"/>
      <c r="M779" s="12"/>
      <c r="N779" s="24"/>
      <c r="O779" s="24"/>
      <c r="P779" s="12"/>
      <c r="Q779" s="25"/>
      <c r="R779" s="593"/>
      <c r="S779" s="6"/>
      <c r="T779" s="6"/>
      <c r="U779" s="6"/>
      <c r="V779" s="6"/>
      <c r="W779" s="6"/>
      <c r="X779" s="6"/>
      <c r="Y779" s="6"/>
      <c r="Z779" s="6"/>
      <c r="AA779" s="6"/>
      <c r="AB779" s="6"/>
    </row>
    <row r="780" spans="1:28" x14ac:dyDescent="0.25">
      <c r="A780" s="1"/>
      <c r="B780" s="1"/>
      <c r="C780" s="1" t="s">
        <v>677</v>
      </c>
      <c r="D780" s="6"/>
      <c r="E780" s="12"/>
      <c r="F780" s="12"/>
      <c r="G780" s="9"/>
      <c r="H780" s="9"/>
      <c r="I780" s="9"/>
      <c r="J780" s="9"/>
      <c r="K780" s="9"/>
      <c r="L780" s="9"/>
      <c r="M780" s="12"/>
      <c r="N780" s="24"/>
      <c r="O780" s="24"/>
      <c r="P780" s="12"/>
      <c r="Q780" s="25"/>
      <c r="R780" s="593"/>
      <c r="S780" s="6"/>
      <c r="T780" s="6"/>
      <c r="U780" s="6"/>
      <c r="V780" s="6"/>
      <c r="W780" s="6"/>
      <c r="X780" s="6"/>
      <c r="Y780" s="6"/>
      <c r="Z780" s="6"/>
      <c r="AA780" s="6"/>
      <c r="AB780" s="6"/>
    </row>
    <row r="781" spans="1:28" x14ac:dyDescent="0.25">
      <c r="A781" s="1"/>
      <c r="B781" s="1"/>
      <c r="C781" s="1" t="s">
        <v>678</v>
      </c>
      <c r="D781" s="6"/>
      <c r="E781" s="12"/>
      <c r="F781" s="12"/>
      <c r="G781" s="9"/>
      <c r="H781" s="9"/>
      <c r="I781" s="9"/>
      <c r="J781" s="9"/>
      <c r="K781" s="9"/>
      <c r="L781" s="9"/>
      <c r="M781" s="12"/>
      <c r="N781" s="24"/>
      <c r="O781" s="25"/>
      <c r="P781" s="11"/>
      <c r="Q781" s="25"/>
      <c r="R781" s="559"/>
      <c r="S781" s="7"/>
      <c r="T781" s="7"/>
      <c r="U781" s="7"/>
      <c r="V781" s="7"/>
      <c r="W781" s="7"/>
      <c r="X781" s="7"/>
      <c r="Y781" s="7"/>
      <c r="Z781" s="7"/>
      <c r="AA781" s="7"/>
      <c r="AB781" s="7"/>
    </row>
    <row r="782" spans="1:28" x14ac:dyDescent="0.25">
      <c r="A782" s="1"/>
      <c r="B782" s="1"/>
      <c r="C782" s="1" t="s">
        <v>679</v>
      </c>
      <c r="D782" s="6"/>
      <c r="E782" s="12"/>
      <c r="F782" s="12"/>
      <c r="G782" s="9"/>
      <c r="H782" s="9"/>
      <c r="I782" s="9"/>
      <c r="J782" s="9"/>
      <c r="K782" s="9"/>
      <c r="L782" s="9"/>
      <c r="M782" s="12"/>
      <c r="N782" s="24"/>
      <c r="O782" s="24"/>
      <c r="P782" s="12"/>
      <c r="Q782" s="25"/>
      <c r="R782" s="593"/>
      <c r="S782" s="6"/>
      <c r="T782" s="6"/>
      <c r="U782" s="6"/>
      <c r="V782" s="6"/>
      <c r="W782" s="6"/>
      <c r="X782" s="6"/>
      <c r="Y782" s="6"/>
      <c r="Z782" s="6"/>
      <c r="AA782" s="6"/>
      <c r="AB782" s="6"/>
    </row>
    <row r="783" spans="1:28" x14ac:dyDescent="0.25">
      <c r="A783" s="1"/>
      <c r="B783" s="1"/>
      <c r="C783" s="1" t="s">
        <v>680</v>
      </c>
      <c r="D783" s="6"/>
      <c r="E783" s="12"/>
      <c r="F783" s="12"/>
      <c r="G783" s="9"/>
      <c r="H783" s="9"/>
      <c r="I783" s="9"/>
      <c r="J783" s="9"/>
      <c r="K783" s="9"/>
      <c r="L783" s="9"/>
      <c r="M783" s="12"/>
      <c r="N783" s="24"/>
      <c r="O783" s="24"/>
      <c r="P783" s="12"/>
      <c r="Q783" s="25"/>
      <c r="R783" s="593"/>
      <c r="S783" s="6"/>
      <c r="T783" s="6"/>
      <c r="U783" s="6"/>
      <c r="V783" s="6"/>
      <c r="W783" s="6"/>
      <c r="X783" s="6"/>
      <c r="Y783" s="6"/>
      <c r="Z783" s="6"/>
      <c r="AA783" s="6"/>
      <c r="AB783" s="6"/>
    </row>
    <row r="784" spans="1:28" x14ac:dyDescent="0.25">
      <c r="A784" s="1"/>
      <c r="B784" s="1"/>
      <c r="C784" s="1" t="s">
        <v>681</v>
      </c>
      <c r="D784" s="6"/>
      <c r="E784" s="12"/>
      <c r="F784" s="12"/>
      <c r="G784" s="9"/>
      <c r="H784" s="9"/>
      <c r="I784" s="9"/>
      <c r="J784" s="9"/>
      <c r="K784" s="9"/>
      <c r="L784" s="9"/>
      <c r="M784" s="12"/>
      <c r="N784" s="24"/>
      <c r="O784" s="24"/>
      <c r="P784" s="12"/>
      <c r="Q784" s="25"/>
      <c r="R784" s="593"/>
      <c r="S784" s="6"/>
      <c r="T784" s="6"/>
      <c r="U784" s="6"/>
      <c r="V784" s="6"/>
      <c r="W784" s="6"/>
      <c r="X784" s="6"/>
      <c r="Y784" s="6"/>
      <c r="Z784" s="6"/>
      <c r="AA784" s="6"/>
      <c r="AB784" s="6"/>
    </row>
    <row r="785" spans="1:28" x14ac:dyDescent="0.25">
      <c r="A785" s="1"/>
      <c r="B785" s="1"/>
      <c r="C785" s="14"/>
      <c r="D785" s="15"/>
      <c r="E785" s="560"/>
      <c r="F785" s="560"/>
      <c r="G785" s="44"/>
      <c r="H785" s="44"/>
      <c r="I785" s="44"/>
      <c r="J785" s="44"/>
      <c r="K785" s="44"/>
      <c r="L785" s="44"/>
      <c r="M785" s="560"/>
      <c r="N785" s="28"/>
      <c r="O785" s="28"/>
      <c r="P785" s="560"/>
      <c r="Q785" s="28"/>
      <c r="R785" s="536"/>
      <c r="S785" s="15"/>
      <c r="T785" s="15"/>
      <c r="U785" s="15"/>
      <c r="V785" s="15"/>
      <c r="W785" s="15"/>
      <c r="X785" s="15"/>
      <c r="Y785" s="15"/>
      <c r="Z785" s="15"/>
      <c r="AA785" s="15"/>
      <c r="AB785" s="15"/>
    </row>
    <row r="786" spans="1:28" x14ac:dyDescent="0.25">
      <c r="A786" s="1"/>
      <c r="B786" s="1"/>
      <c r="C786" s="1" t="s">
        <v>682</v>
      </c>
      <c r="D786" s="6"/>
      <c r="E786" s="12"/>
      <c r="F786" s="12"/>
      <c r="G786" s="9"/>
      <c r="H786" s="9"/>
      <c r="I786" s="9"/>
      <c r="J786" s="9"/>
      <c r="K786" s="9"/>
      <c r="L786" s="9"/>
      <c r="M786" s="12"/>
      <c r="N786" s="24"/>
      <c r="O786" s="24"/>
      <c r="P786" s="12"/>
      <c r="Q786" s="25"/>
      <c r="R786" s="593"/>
      <c r="S786" s="6"/>
      <c r="T786" s="6"/>
      <c r="U786" s="6"/>
      <c r="V786" s="6"/>
      <c r="W786" s="6"/>
      <c r="X786" s="6"/>
      <c r="Y786" s="6"/>
      <c r="Z786" s="6"/>
      <c r="AA786" s="6"/>
      <c r="AB786" s="6"/>
    </row>
    <row r="787" spans="1:28" x14ac:dyDescent="0.25">
      <c r="A787" s="1"/>
      <c r="B787" s="1"/>
      <c r="C787" s="1" t="s">
        <v>683</v>
      </c>
      <c r="D787" s="6"/>
      <c r="E787" s="12"/>
      <c r="F787" s="12"/>
      <c r="G787" s="9"/>
      <c r="H787" s="9"/>
      <c r="I787" s="9"/>
      <c r="J787" s="9"/>
      <c r="K787" s="9"/>
      <c r="L787" s="9"/>
      <c r="M787" s="12"/>
      <c r="N787" s="24"/>
      <c r="O787" s="24"/>
      <c r="P787" s="12"/>
      <c r="Q787" s="25"/>
      <c r="R787" s="593"/>
      <c r="S787" s="6"/>
      <c r="T787" s="6"/>
      <c r="U787" s="6"/>
      <c r="V787" s="6"/>
      <c r="W787" s="6"/>
      <c r="X787" s="6"/>
      <c r="Y787" s="6"/>
      <c r="Z787" s="6"/>
      <c r="AA787" s="6"/>
      <c r="AB787" s="6"/>
    </row>
    <row r="788" spans="1:28" x14ac:dyDescent="0.25">
      <c r="A788" s="1"/>
      <c r="B788" s="1"/>
      <c r="C788" s="1" t="s">
        <v>684</v>
      </c>
      <c r="D788" s="6"/>
      <c r="E788" s="12"/>
      <c r="F788" s="12"/>
      <c r="G788" s="9"/>
      <c r="H788" s="9"/>
      <c r="I788" s="9"/>
      <c r="J788" s="9"/>
      <c r="K788" s="9"/>
      <c r="L788" s="9"/>
      <c r="M788" s="12"/>
      <c r="N788" s="24"/>
      <c r="O788" s="24"/>
      <c r="P788" s="12"/>
      <c r="Q788" s="25"/>
      <c r="R788" s="593"/>
      <c r="S788" s="6"/>
      <c r="T788" s="6"/>
      <c r="U788" s="6"/>
      <c r="V788" s="6"/>
      <c r="W788" s="6"/>
      <c r="X788" s="6"/>
      <c r="Y788" s="6"/>
      <c r="Z788" s="6"/>
      <c r="AA788" s="6"/>
      <c r="AB788" s="6"/>
    </row>
    <row r="789" spans="1:28" x14ac:dyDescent="0.25">
      <c r="A789" s="1"/>
      <c r="B789" s="1"/>
      <c r="C789" s="1" t="s">
        <v>685</v>
      </c>
      <c r="D789" s="6"/>
      <c r="E789" s="12"/>
      <c r="F789" s="12"/>
      <c r="G789" s="9"/>
      <c r="H789" s="9"/>
      <c r="I789" s="9"/>
      <c r="J789" s="9"/>
      <c r="K789" s="9"/>
      <c r="L789" s="9"/>
      <c r="M789" s="12"/>
      <c r="N789" s="24"/>
      <c r="O789" s="24"/>
      <c r="P789" s="12"/>
      <c r="Q789" s="25"/>
      <c r="R789" s="593"/>
      <c r="S789" s="6"/>
      <c r="T789" s="6"/>
      <c r="U789" s="6"/>
      <c r="V789" s="6"/>
      <c r="W789" s="6"/>
      <c r="X789" s="6"/>
      <c r="Y789" s="6"/>
      <c r="Z789" s="6"/>
      <c r="AA789" s="6"/>
      <c r="AB789" s="6"/>
    </row>
    <row r="790" spans="1:28" x14ac:dyDescent="0.25">
      <c r="A790" s="1"/>
      <c r="B790" s="1"/>
      <c r="C790" s="14"/>
      <c r="D790" s="15"/>
      <c r="E790" s="560"/>
      <c r="F790" s="560"/>
      <c r="G790" s="44"/>
      <c r="H790" s="44"/>
      <c r="I790" s="44"/>
      <c r="J790" s="44"/>
      <c r="K790" s="44"/>
      <c r="L790" s="44"/>
      <c r="M790" s="560"/>
      <c r="N790" s="28"/>
      <c r="O790" s="28"/>
      <c r="P790" s="560"/>
      <c r="Q790" s="28"/>
      <c r="R790" s="536"/>
      <c r="S790" s="15"/>
      <c r="T790" s="15"/>
      <c r="U790" s="15"/>
      <c r="V790" s="15"/>
      <c r="W790" s="15"/>
      <c r="X790" s="15"/>
      <c r="Y790" s="15"/>
      <c r="Z790" s="15"/>
      <c r="AA790" s="15"/>
      <c r="AB790" s="15"/>
    </row>
    <row r="791" spans="1:28" x14ac:dyDescent="0.25">
      <c r="A791" s="1"/>
      <c r="B791" s="1"/>
      <c r="C791" s="561" t="s">
        <v>22</v>
      </c>
      <c r="D791" s="6"/>
      <c r="E791" s="12"/>
      <c r="F791" s="12"/>
      <c r="G791" s="9"/>
      <c r="H791" s="9"/>
      <c r="I791" s="9"/>
      <c r="J791" s="9"/>
      <c r="K791" s="9"/>
      <c r="L791" s="9"/>
      <c r="M791" s="12"/>
      <c r="N791" s="24"/>
      <c r="O791" s="24"/>
      <c r="P791" s="12"/>
      <c r="Q791" s="25"/>
      <c r="R791" s="593"/>
      <c r="S791" s="6"/>
      <c r="T791" s="6"/>
      <c r="U791" s="6"/>
      <c r="V791" s="6"/>
      <c r="W791" s="6"/>
      <c r="X791" s="6"/>
      <c r="Y791" s="6"/>
      <c r="Z791" s="6"/>
      <c r="AA791" s="6"/>
      <c r="AB791" s="6"/>
    </row>
    <row r="792" spans="1:28" x14ac:dyDescent="0.25">
      <c r="A792" s="1"/>
      <c r="B792" s="1"/>
      <c r="C792" s="561" t="s">
        <v>46</v>
      </c>
      <c r="D792" s="6"/>
      <c r="E792" s="12"/>
      <c r="F792" s="12"/>
      <c r="G792" s="9"/>
      <c r="H792" s="9"/>
      <c r="I792" s="9"/>
      <c r="J792" s="9"/>
      <c r="K792" s="9"/>
      <c r="L792" s="9"/>
      <c r="M792" s="12"/>
      <c r="N792" s="24"/>
      <c r="O792" s="24"/>
      <c r="P792" s="12"/>
      <c r="Q792" s="25"/>
      <c r="R792" s="593"/>
      <c r="S792" s="6"/>
      <c r="T792" s="6"/>
      <c r="U792" s="6"/>
      <c r="V792" s="6"/>
      <c r="W792" s="6"/>
      <c r="X792" s="6"/>
      <c r="Y792" s="6"/>
      <c r="Z792" s="6"/>
      <c r="AA792" s="6"/>
      <c r="AB792" s="6"/>
    </row>
    <row r="793" spans="1:28" x14ac:dyDescent="0.25">
      <c r="A793" s="1"/>
      <c r="B793" s="1"/>
      <c r="C793" s="561" t="s">
        <v>47</v>
      </c>
      <c r="D793" s="6"/>
      <c r="E793" s="12"/>
      <c r="F793" s="12"/>
      <c r="G793" s="9"/>
      <c r="H793" s="9"/>
      <c r="I793" s="9"/>
      <c r="J793" s="9"/>
      <c r="K793" s="9"/>
      <c r="L793" s="9"/>
      <c r="M793" s="12"/>
      <c r="N793" s="24"/>
      <c r="O793" s="24"/>
      <c r="P793" s="12"/>
      <c r="Q793" s="25"/>
      <c r="R793" s="593"/>
      <c r="S793" s="6"/>
      <c r="T793" s="6"/>
      <c r="U793" s="6"/>
      <c r="V793" s="6"/>
      <c r="W793" s="6"/>
      <c r="X793" s="6"/>
      <c r="Y793" s="6"/>
      <c r="Z793" s="6"/>
      <c r="AA793" s="6"/>
      <c r="AB793" s="6"/>
    </row>
    <row r="794" spans="1:28" x14ac:dyDescent="0.25">
      <c r="A794" s="1"/>
      <c r="B794" s="1"/>
      <c r="C794" s="561" t="s">
        <v>48</v>
      </c>
      <c r="D794" s="6"/>
      <c r="E794" s="12"/>
      <c r="F794" s="12"/>
      <c r="G794" s="9"/>
      <c r="H794" s="9"/>
      <c r="I794" s="9"/>
      <c r="J794" s="9"/>
      <c r="K794" s="9"/>
      <c r="L794" s="9"/>
      <c r="M794" s="12"/>
      <c r="N794" s="24"/>
      <c r="O794" s="24"/>
      <c r="P794" s="12"/>
      <c r="Q794" s="25"/>
      <c r="R794" s="593"/>
      <c r="S794" s="6"/>
      <c r="T794" s="6"/>
      <c r="U794" s="6"/>
      <c r="V794" s="6"/>
      <c r="W794" s="6"/>
      <c r="X794" s="6"/>
      <c r="Y794" s="6"/>
      <c r="Z794" s="6"/>
      <c r="AA794" s="6"/>
      <c r="AB794" s="6"/>
    </row>
    <row r="795" spans="1:28" x14ac:dyDescent="0.25">
      <c r="A795" s="1"/>
      <c r="B795" s="1"/>
      <c r="C795" s="561" t="s">
        <v>686</v>
      </c>
      <c r="D795" s="6"/>
      <c r="E795" s="12"/>
      <c r="F795" s="12"/>
      <c r="G795" s="9"/>
      <c r="H795" s="9"/>
      <c r="I795" s="9"/>
      <c r="J795" s="9"/>
      <c r="K795" s="9"/>
      <c r="L795" s="9"/>
      <c r="M795" s="12"/>
      <c r="N795" s="24"/>
      <c r="O795" s="24"/>
      <c r="P795" s="12"/>
      <c r="Q795" s="25"/>
      <c r="R795" s="593"/>
      <c r="S795" s="6"/>
      <c r="T795" s="6"/>
      <c r="U795" s="6"/>
      <c r="V795" s="6"/>
      <c r="W795" s="6"/>
      <c r="X795" s="6"/>
      <c r="Y795" s="6"/>
      <c r="Z795" s="6"/>
      <c r="AA795" s="6"/>
      <c r="AB795" s="6"/>
    </row>
    <row r="796" spans="1:28" x14ac:dyDescent="0.25">
      <c r="A796" s="1"/>
      <c r="B796" s="1"/>
      <c r="C796" s="561" t="s">
        <v>687</v>
      </c>
      <c r="D796" s="6"/>
      <c r="E796" s="12"/>
      <c r="F796" s="12"/>
      <c r="G796" s="9"/>
      <c r="H796" s="9"/>
      <c r="I796" s="9"/>
      <c r="J796" s="9"/>
      <c r="K796" s="9"/>
      <c r="L796" s="9"/>
      <c r="M796" s="12"/>
      <c r="N796" s="24"/>
      <c r="O796" s="24"/>
      <c r="P796" s="12"/>
      <c r="Q796" s="25"/>
      <c r="R796" s="593"/>
      <c r="S796" s="6"/>
      <c r="T796" s="6"/>
      <c r="U796" s="6"/>
      <c r="V796" s="6"/>
      <c r="W796" s="6"/>
      <c r="X796" s="6"/>
      <c r="Y796" s="6"/>
      <c r="Z796" s="6"/>
      <c r="AA796" s="6"/>
      <c r="AB796" s="6"/>
    </row>
    <row r="797" spans="1:28" x14ac:dyDescent="0.25">
      <c r="A797" s="1"/>
      <c r="B797" s="1"/>
      <c r="C797" s="561"/>
      <c r="D797" s="6"/>
      <c r="E797" s="12"/>
      <c r="F797" s="12"/>
      <c r="G797" s="9"/>
      <c r="H797" s="9"/>
      <c r="I797" s="9"/>
      <c r="J797" s="9"/>
      <c r="K797" s="9"/>
      <c r="L797" s="9"/>
      <c r="M797" s="12"/>
      <c r="N797" s="24"/>
      <c r="O797" s="24"/>
      <c r="P797" s="12"/>
      <c r="Q797" s="25"/>
      <c r="R797" s="593"/>
      <c r="S797" s="6"/>
      <c r="T797" s="6"/>
      <c r="U797" s="6"/>
      <c r="V797" s="6"/>
      <c r="W797" s="6"/>
      <c r="X797" s="6"/>
      <c r="Y797" s="6"/>
      <c r="Z797" s="6"/>
      <c r="AA797" s="6"/>
      <c r="AB797" s="6"/>
    </row>
    <row r="798" spans="1:28" x14ac:dyDescent="0.25">
      <c r="A798" s="1"/>
      <c r="B798" s="1"/>
      <c r="C798" s="562"/>
      <c r="D798" s="72"/>
      <c r="E798" s="563"/>
      <c r="F798" s="563"/>
      <c r="G798" s="564"/>
      <c r="H798" s="564"/>
      <c r="I798" s="564"/>
      <c r="J798" s="564"/>
      <c r="K798" s="564"/>
      <c r="L798" s="564"/>
      <c r="M798" s="563"/>
      <c r="N798" s="565"/>
      <c r="O798" s="565"/>
      <c r="P798" s="563"/>
      <c r="Q798" s="565"/>
      <c r="R798" s="566"/>
      <c r="S798" s="72"/>
      <c r="T798" s="72"/>
      <c r="U798" s="72"/>
      <c r="V798" s="72"/>
      <c r="W798" s="72"/>
      <c r="X798" s="72"/>
      <c r="Y798" s="72"/>
      <c r="Z798" s="72"/>
      <c r="AA798" s="72"/>
      <c r="AB798" s="72"/>
    </row>
  </sheetData>
  <mergeCells count="238">
    <mergeCell ref="L74:L76"/>
    <mergeCell ref="J74:J76"/>
    <mergeCell ref="M83:M84"/>
    <mergeCell ref="L86:L88"/>
    <mergeCell ref="C90:M91"/>
    <mergeCell ref="E58:E60"/>
    <mergeCell ref="G58:G60"/>
    <mergeCell ref="H58:H60"/>
    <mergeCell ref="I58:I60"/>
    <mergeCell ref="J58:J60"/>
    <mergeCell ref="E74:E76"/>
    <mergeCell ref="F74:F76"/>
    <mergeCell ref="H74:H76"/>
    <mergeCell ref="I74:I76"/>
    <mergeCell ref="Q427:R427"/>
    <mergeCell ref="Q425:R425"/>
    <mergeCell ref="F437:G437"/>
    <mergeCell ref="F433:G433"/>
    <mergeCell ref="I425:J425"/>
    <mergeCell ref="M428:N428"/>
    <mergeCell ref="F432:G432"/>
    <mergeCell ref="F434:G434"/>
    <mergeCell ref="P429:S429"/>
    <mergeCell ref="M425:N425"/>
    <mergeCell ref="F425:G425"/>
    <mergeCell ref="F426:G426"/>
    <mergeCell ref="F427:G427"/>
    <mergeCell ref="K429:N429"/>
    <mergeCell ref="I426:J426"/>
    <mergeCell ref="M426:N426"/>
    <mergeCell ref="I428:J428"/>
    <mergeCell ref="I427:J427"/>
    <mergeCell ref="M427:N427"/>
    <mergeCell ref="F428:G428"/>
    <mergeCell ref="F429:G429"/>
    <mergeCell ref="Q428:R428"/>
    <mergeCell ref="F431:G431"/>
    <mergeCell ref="C264:M265"/>
    <mergeCell ref="E383:M384"/>
    <mergeCell ref="E385:M385"/>
    <mergeCell ref="C387:M387"/>
    <mergeCell ref="E389:M389"/>
    <mergeCell ref="E380:M380"/>
    <mergeCell ref="C296:M297"/>
    <mergeCell ref="E303:M309"/>
    <mergeCell ref="Q426:R426"/>
    <mergeCell ref="E352:M354"/>
    <mergeCell ref="C419:M420"/>
    <mergeCell ref="Q424:R424"/>
    <mergeCell ref="F423:G423"/>
    <mergeCell ref="F424:G424"/>
    <mergeCell ref="N355:V356"/>
    <mergeCell ref="N357:U362"/>
    <mergeCell ref="K395:K397"/>
    <mergeCell ref="M395:M397"/>
    <mergeCell ref="C383:C384"/>
    <mergeCell ref="E395:E397"/>
    <mergeCell ref="G395:G397"/>
    <mergeCell ref="M424:N424"/>
    <mergeCell ref="C372:M373"/>
    <mergeCell ref="E379:M379"/>
    <mergeCell ref="C381:C382"/>
    <mergeCell ref="C534:P535"/>
    <mergeCell ref="E539:F539"/>
    <mergeCell ref="G539:H539"/>
    <mergeCell ref="I539:J539"/>
    <mergeCell ref="K539:L539"/>
    <mergeCell ref="M539:N539"/>
    <mergeCell ref="O573:P573"/>
    <mergeCell ref="O539:P539"/>
    <mergeCell ref="M109:M111"/>
    <mergeCell ref="I424:J424"/>
    <mergeCell ref="C185:M186"/>
    <mergeCell ref="C241:C243"/>
    <mergeCell ref="C234:M235"/>
    <mergeCell ref="E211:F211"/>
    <mergeCell ref="I395:I397"/>
    <mergeCell ref="F464:G464"/>
    <mergeCell ref="F447:G447"/>
    <mergeCell ref="F450:G450"/>
    <mergeCell ref="F452:G452"/>
    <mergeCell ref="E322:M326"/>
    <mergeCell ref="C340:M341"/>
    <mergeCell ref="E355:M356"/>
    <mergeCell ref="E357:M359"/>
    <mergeCell ref="E347:M351"/>
    <mergeCell ref="E662:F662"/>
    <mergeCell ref="G662:H662"/>
    <mergeCell ref="I662:J662"/>
    <mergeCell ref="K662:L662"/>
    <mergeCell ref="M662:N662"/>
    <mergeCell ref="C612:P613"/>
    <mergeCell ref="E617:F617"/>
    <mergeCell ref="G617:H617"/>
    <mergeCell ref="M617:N617"/>
    <mergeCell ref="E625:F625"/>
    <mergeCell ref="G625:H625"/>
    <mergeCell ref="I625:J625"/>
    <mergeCell ref="K625:L625"/>
    <mergeCell ref="M625:N625"/>
    <mergeCell ref="O625:P625"/>
    <mergeCell ref="E588:F588"/>
    <mergeCell ref="G588:H588"/>
    <mergeCell ref="I588:J588"/>
    <mergeCell ref="K588:L588"/>
    <mergeCell ref="M588:N588"/>
    <mergeCell ref="O588:P588"/>
    <mergeCell ref="R712:U712"/>
    <mergeCell ref="A2:M3"/>
    <mergeCell ref="C50:M50"/>
    <mergeCell ref="A10:B11"/>
    <mergeCell ref="E120:M124"/>
    <mergeCell ref="E381:M382"/>
    <mergeCell ref="K136:K137"/>
    <mergeCell ref="H134:I134"/>
    <mergeCell ref="E136:E137"/>
    <mergeCell ref="G136:G137"/>
    <mergeCell ref="I136:I137"/>
    <mergeCell ref="C210:C211"/>
    <mergeCell ref="C204:L205"/>
    <mergeCell ref="M135:M137"/>
    <mergeCell ref="E328:M331"/>
    <mergeCell ref="C160:K161"/>
    <mergeCell ref="C16:K17"/>
    <mergeCell ref="C51:J52"/>
    <mergeCell ref="C92:M92"/>
    <mergeCell ref="C100:M101"/>
    <mergeCell ref="E109:E111"/>
    <mergeCell ref="G109:G111"/>
    <mergeCell ref="I109:I111"/>
    <mergeCell ref="K109:K111"/>
    <mergeCell ref="F482:G482"/>
    <mergeCell ref="F483:G483"/>
    <mergeCell ref="F484:G484"/>
    <mergeCell ref="F485:G485"/>
    <mergeCell ref="F486:G486"/>
    <mergeCell ref="F487:G487"/>
    <mergeCell ref="C708:P709"/>
    <mergeCell ref="G712:K712"/>
    <mergeCell ref="N712:P712"/>
    <mergeCell ref="F488:G488"/>
    <mergeCell ref="K617:L617"/>
    <mergeCell ref="I617:J617"/>
    <mergeCell ref="C657:P658"/>
    <mergeCell ref="O617:P617"/>
    <mergeCell ref="E573:F573"/>
    <mergeCell ref="G573:H573"/>
    <mergeCell ref="I573:J573"/>
    <mergeCell ref="K573:L573"/>
    <mergeCell ref="M573:N573"/>
    <mergeCell ref="C568:P569"/>
    <mergeCell ref="C499:P500"/>
    <mergeCell ref="E504:F504"/>
    <mergeCell ref="G504:H504"/>
    <mergeCell ref="O662:P662"/>
    <mergeCell ref="F467:G467"/>
    <mergeCell ref="F466:G466"/>
    <mergeCell ref="F468:G468"/>
    <mergeCell ref="F454:G454"/>
    <mergeCell ref="C478:C479"/>
    <mergeCell ref="E478:E479"/>
    <mergeCell ref="M504:N504"/>
    <mergeCell ref="C491:S496"/>
    <mergeCell ref="F489:G489"/>
    <mergeCell ref="F480:G480"/>
    <mergeCell ref="I504:J504"/>
    <mergeCell ref="K504:L504"/>
    <mergeCell ref="F474:G474"/>
    <mergeCell ref="F471:G471"/>
    <mergeCell ref="O504:P504"/>
    <mergeCell ref="F473:G473"/>
    <mergeCell ref="C482:C483"/>
    <mergeCell ref="E482:E483"/>
    <mergeCell ref="F479:G479"/>
    <mergeCell ref="F481:G481"/>
    <mergeCell ref="E480:E481"/>
    <mergeCell ref="F472:G472"/>
    <mergeCell ref="F475:G475"/>
    <mergeCell ref="F476:G476"/>
    <mergeCell ref="F477:G477"/>
    <mergeCell ref="F478:G478"/>
    <mergeCell ref="C480:C481"/>
    <mergeCell ref="F451:G451"/>
    <mergeCell ref="C441:E454"/>
    <mergeCell ref="E434:E435"/>
    <mergeCell ref="I429:J429"/>
    <mergeCell ref="F439:G439"/>
    <mergeCell ref="F442:G442"/>
    <mergeCell ref="F445:G445"/>
    <mergeCell ref="F469:G469"/>
    <mergeCell ref="F470:G470"/>
    <mergeCell ref="F441:G441"/>
    <mergeCell ref="F448:G448"/>
    <mergeCell ref="F449:G449"/>
    <mergeCell ref="F465:G465"/>
    <mergeCell ref="F453:G453"/>
    <mergeCell ref="F435:G435"/>
    <mergeCell ref="F436:G436"/>
    <mergeCell ref="F446:G446"/>
    <mergeCell ref="F444:G444"/>
    <mergeCell ref="F443:G443"/>
    <mergeCell ref="C456:S460"/>
    <mergeCell ref="F438:G438"/>
    <mergeCell ref="V712:W712"/>
    <mergeCell ref="X712:AB712"/>
    <mergeCell ref="AC712:AD712"/>
    <mergeCell ref="D713:D715"/>
    <mergeCell ref="E713:E715"/>
    <mergeCell ref="F713:F715"/>
    <mergeCell ref="G713:G715"/>
    <mergeCell ref="H713:H715"/>
    <mergeCell ref="I713:I715"/>
    <mergeCell ref="J713:J715"/>
    <mergeCell ref="K713:K715"/>
    <mergeCell ref="L713:L715"/>
    <mergeCell ref="M713:M715"/>
    <mergeCell ref="N713:N715"/>
    <mergeCell ref="O713:O715"/>
    <mergeCell ref="P713:P715"/>
    <mergeCell ref="Q713:Q715"/>
    <mergeCell ref="R713:R715"/>
    <mergeCell ref="S713:S715"/>
    <mergeCell ref="T713:T715"/>
    <mergeCell ref="U713:U715"/>
    <mergeCell ref="V713:V715"/>
    <mergeCell ref="W713:W715"/>
    <mergeCell ref="X713:X715"/>
    <mergeCell ref="Y713:Y715"/>
    <mergeCell ref="Z713:Z715"/>
    <mergeCell ref="AA713:AA715"/>
    <mergeCell ref="AB713:AB715"/>
    <mergeCell ref="AC713:AC715"/>
    <mergeCell ref="AD713:AD715"/>
    <mergeCell ref="C763:P764"/>
    <mergeCell ref="Q763:S764"/>
    <mergeCell ref="T763:V764"/>
    <mergeCell ref="W763:Y764"/>
    <mergeCell ref="Z763:AB764"/>
  </mergeCells>
  <pageMargins left="0.25" right="0.25" top="0.75" bottom="0.75" header="0.3" footer="0.3"/>
  <pageSetup scale="10"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Outline</vt:lpstr>
      <vt:lpstr>M4</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Tansey</dc:creator>
  <cp:lastModifiedBy>Shiba Nemat-Nasser</cp:lastModifiedBy>
  <cp:lastPrinted>2016-07-01T22:05:57Z</cp:lastPrinted>
  <dcterms:created xsi:type="dcterms:W3CDTF">2015-09-23T14:22:07Z</dcterms:created>
  <dcterms:modified xsi:type="dcterms:W3CDTF">2016-07-01T22:06:03Z</dcterms:modified>
</cp:coreProperties>
</file>